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N:\Areas\Operations\Loans\Calculators\Bridging Loan\"/>
    </mc:Choice>
  </mc:AlternateContent>
  <xr:revisionPtr revIDLastSave="0" documentId="8_{B1D8ED32-0D4C-4849-9C42-8F285964AEF7}" xr6:coauthVersionLast="47" xr6:coauthVersionMax="47" xr10:uidLastSave="{00000000-0000-0000-0000-000000000000}"/>
  <workbookProtection workbookAlgorithmName="SHA-512" workbookHashValue="PAYMGJJhpmKES9/of2yIrdxD+EDnmg+0SqzBZyaWwpJ//4dUH23X2QyB2zhPeYSlHI9AZ5wQFk5wQMJbx/Tg9Q==" workbookSaltValue="0KRfC1ANCPV47EsDBjlc0A==" workbookSpinCount="100000" lockStructure="1"/>
  <bookViews>
    <workbookView xWindow="28680" yWindow="-120" windowWidth="29040" windowHeight="15720" xr2:uid="{00000000-000D-0000-FFFF-FFFF00000000}"/>
  </bookViews>
  <sheets>
    <sheet name="Bridging Loan Calculator" sheetId="1" r:id="rId1"/>
    <sheet name="Sheet2" sheetId="2" state="hidden" r:id="rId2"/>
  </sheets>
  <calcPr calcId="191028"/>
  <customWorkbookViews>
    <customWorkbookView name="cbroadley - Personal View" guid="{B0EE0099-1608-4EF3-AB85-BB29799FA8AB}" mergeInterval="0" personalView="1" xWindow="1836" yWindow="95" windowWidth="1543" windowHeight="97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E49" i="1" s="1"/>
  <c r="G5" i="1"/>
  <c r="G37" i="1"/>
  <c r="G41" i="1" s="1"/>
  <c r="G35" i="1" s="1"/>
  <c r="G18" i="1" l="1"/>
  <c r="G31" i="1" l="1"/>
  <c r="G24" i="1" l="1"/>
  <c r="G34" i="1" s="1"/>
  <c r="G36" i="1" l="1"/>
  <c r="G38" i="1" s="1"/>
  <c r="C52" i="1" l="1"/>
  <c r="G42" i="1"/>
  <c r="D45" i="1"/>
  <c r="E45" i="1" s="1"/>
  <c r="D47" i="1"/>
  <c r="G43" i="1" l="1"/>
  <c r="D43" i="1" s="1"/>
  <c r="E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Todd</author>
  </authors>
  <commentList>
    <comment ref="C37" authorId="0" shapeId="0" xr:uid="{09FA714E-07D9-4F06-8BC1-7D53AFC76DC5}">
      <text>
        <r>
          <rPr>
            <b/>
            <sz val="9"/>
            <color indexed="81"/>
            <rFont val="Tahoma"/>
            <family val="2"/>
          </rPr>
          <t xml:space="preserve">
Sale price less legal costs, agent commission and other costs 
Net Sale Proceeds assessed at 97% of Sale Price of Existing Property to allow for average selling costs, advertising and marketing fees, legal fees on sale and removalists costs</t>
        </r>
      </text>
    </comment>
    <comment ref="C41" authorId="0" shapeId="0" xr:uid="{BF35B4FA-DB17-4699-A1DF-05BBF989C16F}">
      <text>
        <r>
          <rPr>
            <b/>
            <sz val="9"/>
            <color indexed="81"/>
            <rFont val="Tahoma"/>
            <family val="2"/>
          </rPr>
          <t xml:space="preserve">
Bridging Loan balance is the balance provided to complete the purchase of the new property. 
This amount EXCLUDES capitalised interest, which will be added (capitalised) monthly to the loan over the period of the Bridging Loan.</t>
        </r>
      </text>
    </comment>
  </commentList>
</comments>
</file>

<file path=xl/sharedStrings.xml><?xml version="1.0" encoding="utf-8"?>
<sst xmlns="http://schemas.openxmlformats.org/spreadsheetml/2006/main" count="47" uniqueCount="43">
  <si>
    <t>BRIDGING LOAN CALCULATION WORKSHEET</t>
  </si>
  <si>
    <t>BRIDGING LOAN INTEREST RATE</t>
  </si>
  <si>
    <t>BRIDGING LOAN TERM (months)</t>
  </si>
  <si>
    <t>FUNDS REQUIRED TO PURCHASE NEW PROPERTY</t>
  </si>
  <si>
    <t>Address details and included expenses</t>
  </si>
  <si>
    <t xml:space="preserve">Amount </t>
  </si>
  <si>
    <t>Property being purchased</t>
  </si>
  <si>
    <t>Existing mortgage payout</t>
  </si>
  <si>
    <t xml:space="preserve">Unsecured consolidation </t>
  </si>
  <si>
    <t>(Other)</t>
  </si>
  <si>
    <t>Stamp Duty</t>
  </si>
  <si>
    <t>Fees</t>
  </si>
  <si>
    <t xml:space="preserve">Required Total =  </t>
  </si>
  <si>
    <t>MEMBER CONTRIBUTION</t>
  </si>
  <si>
    <t>Details (what and where from)</t>
  </si>
  <si>
    <t xml:space="preserve">Savings </t>
  </si>
  <si>
    <t>Gift</t>
  </si>
  <si>
    <t>Total SAVINGS =</t>
  </si>
  <si>
    <t>SECURITY PROPRETTY(S)</t>
  </si>
  <si>
    <t>Details</t>
  </si>
  <si>
    <t>Security Value - New Property</t>
  </si>
  <si>
    <t>Security Value - Existing Property</t>
  </si>
  <si>
    <t>Security Value - Extra Equity</t>
  </si>
  <si>
    <t>Total Security Value</t>
  </si>
  <si>
    <t>TOTAL BORROWINGS</t>
  </si>
  <si>
    <t>Total Funds requried to complete purchase</t>
  </si>
  <si>
    <t>Total funds required to complete new purchase</t>
  </si>
  <si>
    <t>Capitalised Interest</t>
  </si>
  <si>
    <t>Interest payable over proposed term of Bridging Loan</t>
  </si>
  <si>
    <t>PEAK DEBT</t>
  </si>
  <si>
    <t>Total lending required INCLUDING capitalised interest</t>
  </si>
  <si>
    <t xml:space="preserve">Less Net Sale Proceeds </t>
  </si>
  <si>
    <t>97% of Sale price of existing security - 3% deduction for selling costs</t>
  </si>
  <si>
    <t>END DEBT</t>
  </si>
  <si>
    <t>OVERALL LOAN STRUCTURE / FUNDS REQUIRED</t>
  </si>
  <si>
    <t>Bridging loan final amount</t>
  </si>
  <si>
    <t>Net sale proceeds LESS captialised interest</t>
  </si>
  <si>
    <t>End Debt</t>
  </si>
  <si>
    <t>Total ongoing loan once existing property sells</t>
  </si>
  <si>
    <t>Total Funds requried</t>
  </si>
  <si>
    <t>PEAK DEBT LVR</t>
  </si>
  <si>
    <t>END DEBT LVR</t>
  </si>
  <si>
    <t>Version 1.3 -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</si>
</sst>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
    <numFmt numFmtId="165" formatCode="&quot;$&quot;#,##0.00"/>
  </numFmts>
  <fonts count="17">
    <font>
      <sz val="11"/>
      <color theme="1"/>
      <name val="Calibri"/>
      <family val="2"/>
      <scheme val="minor"/>
    </font>
    <font>
      <b/>
      <sz val="14"/>
      <color theme="1"/>
      <name val="Calibri"/>
      <family val="2"/>
      <scheme val="minor"/>
    </font>
    <font>
      <b/>
      <sz val="12"/>
      <color theme="1"/>
      <name val="Calibri"/>
      <family val="2"/>
      <scheme val="minor"/>
    </font>
    <font>
      <b/>
      <sz val="9"/>
      <color indexed="81"/>
      <name val="Tahoma"/>
      <family val="2"/>
    </font>
    <font>
      <b/>
      <sz val="10"/>
      <color theme="1"/>
      <name val="Calibri"/>
      <family val="2"/>
      <scheme val="minor"/>
    </font>
    <font>
      <b/>
      <i/>
      <sz val="10"/>
      <color theme="1"/>
      <name val="Calibri"/>
      <family val="2"/>
      <scheme val="minor"/>
    </font>
    <font>
      <sz val="10"/>
      <color theme="1"/>
      <name val="Calibri"/>
      <family val="2"/>
      <scheme val="minor"/>
    </font>
    <font>
      <b/>
      <sz val="10"/>
      <name val="Calibri"/>
      <family val="2"/>
      <scheme val="minor"/>
    </font>
    <font>
      <sz val="10"/>
      <color theme="0"/>
      <name val="Calibri"/>
      <family val="2"/>
      <scheme val="minor"/>
    </font>
    <font>
      <sz val="18"/>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sz val="11"/>
      <color theme="1"/>
      <name val="Calibri"/>
      <family val="2"/>
      <scheme val="minor"/>
    </font>
    <font>
      <sz val="14"/>
      <color theme="1"/>
      <name val="Calibri"/>
      <family val="2"/>
      <scheme val="minor"/>
    </font>
    <font>
      <b/>
      <sz val="18"/>
      <color theme="1"/>
      <name val="Century Gothic"/>
      <family val="2"/>
    </font>
    <font>
      <b/>
      <sz val="1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95">
    <xf numFmtId="0" fontId="0" fillId="0" borderId="0" xfId="0"/>
    <xf numFmtId="164" fontId="6" fillId="5" borderId="21" xfId="0" applyNumberFormat="1" applyFont="1" applyFill="1" applyBorder="1" applyProtection="1">
      <protection locked="0"/>
    </xf>
    <xf numFmtId="164" fontId="6" fillId="5" borderId="16" xfId="0" applyNumberFormat="1" applyFont="1" applyFill="1" applyBorder="1" applyProtection="1">
      <protection locked="0"/>
    </xf>
    <xf numFmtId="164" fontId="6" fillId="5" borderId="23" xfId="0" applyNumberFormat="1" applyFont="1" applyFill="1" applyBorder="1" applyProtection="1">
      <protection locked="0"/>
    </xf>
    <xf numFmtId="10" fontId="1" fillId="5" borderId="13"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6" fillId="0" borderId="0" xfId="0" applyFont="1"/>
    <xf numFmtId="0" fontId="4" fillId="0" borderId="0" xfId="0" applyFont="1"/>
    <xf numFmtId="0" fontId="6" fillId="2" borderId="5" xfId="0" applyFont="1" applyFill="1" applyBorder="1"/>
    <xf numFmtId="0" fontId="4" fillId="2" borderId="6" xfId="0" applyFont="1" applyFill="1" applyBorder="1"/>
    <xf numFmtId="0" fontId="6" fillId="2" borderId="6" xfId="0" applyFont="1" applyFill="1" applyBorder="1"/>
    <xf numFmtId="0" fontId="6" fillId="2" borderId="7" xfId="0" applyFont="1" applyFill="1" applyBorder="1"/>
    <xf numFmtId="0" fontId="9" fillId="2" borderId="8" xfId="0" applyFont="1" applyFill="1" applyBorder="1"/>
    <xf numFmtId="0" fontId="9" fillId="2" borderId="9" xfId="0" applyFont="1" applyFill="1" applyBorder="1"/>
    <xf numFmtId="0" fontId="9" fillId="0" borderId="0" xfId="0" applyFont="1"/>
    <xf numFmtId="0" fontId="6" fillId="2" borderId="8" xfId="0" applyFont="1" applyFill="1" applyBorder="1"/>
    <xf numFmtId="0" fontId="4" fillId="2" borderId="0" xfId="0" applyFont="1" applyFill="1"/>
    <xf numFmtId="0" fontId="6" fillId="2" borderId="0" xfId="0" applyFont="1" applyFill="1"/>
    <xf numFmtId="0" fontId="6" fillId="2" borderId="9" xfId="0" applyFont="1" applyFill="1" applyBorder="1"/>
    <xf numFmtId="0" fontId="1" fillId="6" borderId="13" xfId="0" applyFont="1" applyFill="1" applyBorder="1" applyAlignment="1">
      <alignment vertical="center"/>
    </xf>
    <xf numFmtId="14" fontId="1" fillId="3" borderId="13" xfId="0" applyNumberFormat="1" applyFont="1" applyFill="1" applyBorder="1" applyAlignment="1">
      <alignment horizontal="center" vertical="center"/>
    </xf>
    <xf numFmtId="0" fontId="14" fillId="2" borderId="0" xfId="0" applyFont="1" applyFill="1"/>
    <xf numFmtId="0" fontId="11" fillId="2" borderId="8" xfId="0" applyFont="1" applyFill="1" applyBorder="1"/>
    <xf numFmtId="0" fontId="11" fillId="2" borderId="9" xfId="0" applyFont="1" applyFill="1" applyBorder="1"/>
    <xf numFmtId="0" fontId="11" fillId="0" borderId="0" xfId="0" applyFont="1"/>
    <xf numFmtId="0" fontId="4" fillId="0" borderId="15" xfId="0" applyFont="1" applyBorder="1" applyAlignment="1">
      <alignment horizontal="center" readingOrder="1"/>
    </xf>
    <xf numFmtId="0" fontId="4" fillId="0" borderId="21" xfId="0" applyFont="1" applyBorder="1" applyAlignment="1">
      <alignment horizontal="center" readingOrder="1"/>
    </xf>
    <xf numFmtId="0" fontId="4" fillId="2" borderId="15" xfId="0" applyFont="1" applyFill="1" applyBorder="1"/>
    <xf numFmtId="0" fontId="4" fillId="2" borderId="17" xfId="0" applyFont="1" applyFill="1" applyBorder="1"/>
    <xf numFmtId="165" fontId="6" fillId="0" borderId="0" xfId="0" applyNumberFormat="1" applyFont="1"/>
    <xf numFmtId="0" fontId="4" fillId="6" borderId="29" xfId="0" applyFont="1" applyFill="1" applyBorder="1" applyAlignment="1">
      <alignment horizontal="left"/>
    </xf>
    <xf numFmtId="164" fontId="7" fillId="6" borderId="20" xfId="0" applyNumberFormat="1" applyFont="1" applyFill="1" applyBorder="1"/>
    <xf numFmtId="164" fontId="6" fillId="0" borderId="0" xfId="0" applyNumberFormat="1" applyFont="1"/>
    <xf numFmtId="0" fontId="4" fillId="0" borderId="17" xfId="0" applyFont="1" applyBorder="1"/>
    <xf numFmtId="0" fontId="4" fillId="0" borderId="28" xfId="0" applyFont="1" applyBorder="1"/>
    <xf numFmtId="0" fontId="4" fillId="6" borderId="18" xfId="0" applyFont="1" applyFill="1" applyBorder="1" applyAlignment="1">
      <alignment horizontal="left"/>
    </xf>
    <xf numFmtId="164" fontId="4" fillId="6" borderId="20" xfId="0" applyNumberFormat="1" applyFont="1" applyFill="1" applyBorder="1"/>
    <xf numFmtId="0" fontId="4" fillId="0" borderId="15" xfId="0" applyFont="1" applyBorder="1"/>
    <xf numFmtId="0" fontId="4" fillId="0" borderId="0" xfId="0" applyFont="1" applyAlignment="1">
      <alignment horizontal="right"/>
    </xf>
    <xf numFmtId="164" fontId="4" fillId="0" borderId="0" xfId="0" applyNumberFormat="1" applyFont="1"/>
    <xf numFmtId="0" fontId="8" fillId="0" borderId="0" xfId="0" applyFont="1"/>
    <xf numFmtId="0" fontId="4" fillId="0" borderId="24" xfId="0" applyFont="1" applyBorder="1"/>
    <xf numFmtId="164" fontId="6" fillId="0" borderId="21" xfId="0" applyNumberFormat="1" applyFont="1" applyBorder="1"/>
    <xf numFmtId="164" fontId="6" fillId="0" borderId="16" xfId="0" applyNumberFormat="1" applyFont="1" applyBorder="1"/>
    <xf numFmtId="164" fontId="4" fillId="0" borderId="16" xfId="0" applyNumberFormat="1" applyFont="1" applyBorder="1"/>
    <xf numFmtId="0" fontId="4" fillId="0" borderId="22" xfId="0" applyFont="1" applyBorder="1"/>
    <xf numFmtId="0" fontId="4" fillId="6" borderId="18" xfId="0" applyFont="1" applyFill="1" applyBorder="1"/>
    <xf numFmtId="44" fontId="6" fillId="0" borderId="0" xfId="1" applyFont="1" applyProtection="1"/>
    <xf numFmtId="8" fontId="6" fillId="0" borderId="0" xfId="0" applyNumberFormat="1" applyFont="1"/>
    <xf numFmtId="44" fontId="6" fillId="0" borderId="0" xfId="0" applyNumberFormat="1" applyFont="1"/>
    <xf numFmtId="8" fontId="4" fillId="4" borderId="21" xfId="0" applyNumberFormat="1" applyFont="1" applyFill="1" applyBorder="1"/>
    <xf numFmtId="165" fontId="4" fillId="4" borderId="16" xfId="0" applyNumberFormat="1" applyFont="1" applyFill="1" applyBorder="1"/>
    <xf numFmtId="0" fontId="4" fillId="0" borderId="18" xfId="0" applyFont="1" applyBorder="1"/>
    <xf numFmtId="165" fontId="4" fillId="4" borderId="20" xfId="0" applyNumberFormat="1" applyFont="1" applyFill="1" applyBorder="1"/>
    <xf numFmtId="0" fontId="12" fillId="2" borderId="8" xfId="0" applyFont="1" applyFill="1" applyBorder="1"/>
    <xf numFmtId="0" fontId="2" fillId="3" borderId="3" xfId="0" applyFont="1" applyFill="1" applyBorder="1" applyAlignment="1">
      <alignment horizontal="center" readingOrder="1"/>
    </xf>
    <xf numFmtId="10" fontId="12" fillId="2" borderId="13" xfId="0" applyNumberFormat="1" applyFont="1" applyFill="1" applyBorder="1" applyAlignment="1">
      <alignment horizontal="center"/>
    </xf>
    <xf numFmtId="0" fontId="12" fillId="2" borderId="9" xfId="0" applyFont="1" applyFill="1" applyBorder="1"/>
    <xf numFmtId="8" fontId="12" fillId="0" borderId="0" xfId="0" applyNumberFormat="1" applyFont="1"/>
    <xf numFmtId="0" fontId="12" fillId="0" borderId="0" xfId="0" applyFont="1"/>
    <xf numFmtId="0" fontId="4" fillId="0" borderId="0" xfId="0" applyFont="1" applyAlignment="1">
      <alignment horizontal="center" vertical="center" wrapText="1"/>
    </xf>
    <xf numFmtId="0" fontId="6" fillId="0" borderId="0" xfId="0" applyFont="1" applyAlignment="1">
      <alignment horizontal="center" vertical="center" wrapText="1"/>
    </xf>
    <xf numFmtId="0" fontId="2" fillId="3" borderId="3" xfId="0" applyFont="1" applyFill="1" applyBorder="1" applyAlignment="1">
      <alignment horizontal="center" vertical="center" readingOrder="1"/>
    </xf>
    <xf numFmtId="0" fontId="6" fillId="0" borderId="0" xfId="0" applyFont="1" applyAlignment="1">
      <alignment vertical="center" wrapText="1"/>
    </xf>
    <xf numFmtId="0" fontId="2" fillId="3" borderId="13" xfId="0" applyFont="1" applyFill="1" applyBorder="1" applyAlignment="1">
      <alignment horizontal="center" vertical="center" readingOrder="1"/>
    </xf>
    <xf numFmtId="0" fontId="12" fillId="0" borderId="13" xfId="0" applyFont="1" applyBorder="1" applyAlignment="1">
      <alignment horizontal="center"/>
    </xf>
    <xf numFmtId="0" fontId="4" fillId="0" borderId="0" xfId="0" applyFont="1" applyAlignment="1">
      <alignment horizontal="center"/>
    </xf>
    <xf numFmtId="10" fontId="6" fillId="0" borderId="0" xfId="2" applyNumberFormat="1" applyFont="1" applyProtection="1"/>
    <xf numFmtId="0" fontId="6" fillId="0" borderId="10" xfId="0" applyFont="1" applyBorder="1"/>
    <xf numFmtId="0" fontId="4" fillId="0" borderId="11" xfId="0" applyFont="1" applyBorder="1"/>
    <xf numFmtId="0" fontId="6" fillId="0" borderId="11" xfId="0" applyFont="1" applyBorder="1"/>
    <xf numFmtId="0" fontId="6" fillId="0" borderId="12" xfId="0" applyFont="1" applyBorder="1"/>
    <xf numFmtId="0" fontId="10" fillId="5" borderId="13" xfId="0" applyFont="1" applyFill="1" applyBorder="1" applyAlignment="1" applyProtection="1">
      <alignment horizontal="center" readingOrder="1"/>
      <protection locked="0"/>
    </xf>
    <xf numFmtId="0" fontId="6" fillId="5" borderId="1" xfId="0" applyFont="1" applyFill="1" applyBorder="1" applyAlignment="1" applyProtection="1">
      <alignment horizontal="left"/>
      <protection locked="0"/>
    </xf>
    <xf numFmtId="0" fontId="2" fillId="2" borderId="3" xfId="0" applyFont="1" applyFill="1" applyBorder="1" applyAlignment="1">
      <alignment horizontal="center"/>
    </xf>
    <xf numFmtId="0" fontId="2" fillId="2" borderId="14" xfId="0" applyFont="1" applyFill="1" applyBorder="1" applyAlignment="1">
      <alignment horizontal="center"/>
    </xf>
    <xf numFmtId="0" fontId="2" fillId="2" borderId="4" xfId="0" applyFont="1" applyFill="1" applyBorder="1" applyAlignment="1">
      <alignment horizontal="center"/>
    </xf>
    <xf numFmtId="0" fontId="6" fillId="6" borderId="19" xfId="0" applyFont="1" applyFill="1" applyBorder="1" applyAlignment="1">
      <alignment horizontal="left"/>
    </xf>
    <xf numFmtId="0" fontId="10" fillId="3" borderId="25" xfId="0" applyFont="1" applyFill="1" applyBorder="1" applyAlignment="1">
      <alignment horizontal="center" readingOrder="1"/>
    </xf>
    <xf numFmtId="0" fontId="10" fillId="3" borderId="26" xfId="0" applyFont="1" applyFill="1" applyBorder="1" applyAlignment="1">
      <alignment horizontal="center" readingOrder="1"/>
    </xf>
    <xf numFmtId="0" fontId="10" fillId="3" borderId="27" xfId="0" applyFont="1" applyFill="1" applyBorder="1" applyAlignment="1">
      <alignment horizontal="center" readingOrder="1"/>
    </xf>
    <xf numFmtId="0" fontId="15" fillId="2" borderId="0" xfId="0" applyFont="1" applyFill="1" applyAlignment="1">
      <alignment horizontal="center"/>
    </xf>
    <xf numFmtId="0" fontId="16" fillId="0" borderId="0" xfId="0" applyFont="1" applyAlignment="1">
      <alignment horizontal="center"/>
    </xf>
    <xf numFmtId="0" fontId="6" fillId="5" borderId="2" xfId="0" applyFont="1" applyFill="1" applyBorder="1" applyAlignment="1" applyProtection="1">
      <alignment horizontal="left"/>
      <protection locked="0"/>
    </xf>
    <xf numFmtId="0" fontId="4" fillId="0" borderId="2" xfId="0" applyFont="1" applyBorder="1" applyAlignment="1">
      <alignment horizontal="center" readingOrder="1"/>
    </xf>
    <xf numFmtId="0" fontId="6" fillId="6" borderId="30" xfId="0" applyFont="1" applyFill="1" applyBorder="1" applyAlignment="1">
      <alignment horizontal="left"/>
    </xf>
    <xf numFmtId="0" fontId="6" fillId="6" borderId="31" xfId="0" applyFont="1" applyFill="1" applyBorder="1" applyAlignment="1">
      <alignment horizontal="left"/>
    </xf>
    <xf numFmtId="0" fontId="6" fillId="6" borderId="32" xfId="0" applyFont="1" applyFill="1" applyBorder="1" applyAlignment="1">
      <alignment horizontal="left"/>
    </xf>
    <xf numFmtId="0" fontId="1" fillId="0" borderId="0" xfId="0" applyFont="1" applyAlignment="1">
      <alignment horizontal="center"/>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2" xfId="0" applyFont="1" applyBorder="1" applyAlignment="1">
      <alignment horizontal="center"/>
    </xf>
    <xf numFmtId="0" fontId="5" fillId="0" borderId="1" xfId="0" applyFont="1" applyBorder="1" applyAlignment="1">
      <alignment horizontal="center"/>
    </xf>
    <xf numFmtId="0" fontId="6" fillId="0" borderId="19" xfId="0" applyFont="1" applyBorder="1" applyAlignment="1">
      <alignment horizontal="center"/>
    </xf>
  </cellXfs>
  <cellStyles count="3">
    <cellStyle name="Currency" xfId="1" builtinId="4"/>
    <cellStyle name="Normal" xfId="0" builtinId="0"/>
    <cellStyle name="Percent" xfId="2" builtinId="5"/>
  </cellStyles>
  <dxfs count="22">
    <dxf>
      <font>
        <b/>
        <i/>
        <color rgb="FFFFFF00"/>
      </font>
      <fill>
        <patternFill>
          <bgColor rgb="FF00B050"/>
        </patternFill>
      </fill>
    </dxf>
    <dxf>
      <font>
        <b/>
        <i/>
        <color rgb="FFFFFF00"/>
      </font>
      <fill>
        <patternFill>
          <bgColor rgb="FFFF0000"/>
        </patternFill>
      </fill>
    </dxf>
    <dxf>
      <font>
        <b/>
        <i/>
        <color rgb="FFFFFF00"/>
      </font>
      <fill>
        <patternFill>
          <bgColor rgb="FF00B050"/>
        </patternFill>
      </fill>
    </dxf>
    <dxf>
      <font>
        <b/>
        <i/>
        <color rgb="FFFFFF00"/>
      </font>
      <fill>
        <patternFill>
          <bgColor rgb="FFFF0000"/>
        </patternFill>
      </fill>
    </dxf>
    <dxf>
      <font>
        <b/>
        <i/>
        <color rgb="FFFFFF00"/>
      </font>
      <fill>
        <patternFill>
          <bgColor rgb="FF00B050"/>
        </patternFill>
      </fill>
    </dxf>
    <dxf>
      <font>
        <b/>
        <i/>
        <color rgb="FFFFFF00"/>
      </font>
      <fill>
        <patternFill>
          <bgColor rgb="FFFF0000"/>
        </patternFill>
      </fill>
    </dxf>
    <dxf>
      <font>
        <b/>
        <i/>
        <color rgb="FFFF0000"/>
      </font>
    </dxf>
    <dxf>
      <font>
        <b/>
        <i/>
        <color rgb="FF00B050"/>
      </font>
    </dxf>
    <dxf>
      <font>
        <b/>
        <i/>
        <color rgb="FFFFFF00"/>
      </font>
      <fill>
        <patternFill>
          <bgColor rgb="FF00B050"/>
        </patternFill>
      </fill>
    </dxf>
    <dxf>
      <font>
        <b/>
        <i/>
        <color auto="1"/>
      </font>
      <fill>
        <patternFill>
          <bgColor rgb="FFFFC000"/>
        </patternFill>
      </fill>
    </dxf>
    <dxf>
      <font>
        <b/>
        <i/>
        <color rgb="FFFFFF00"/>
      </font>
      <fill>
        <patternFill>
          <bgColor rgb="FFFF0000"/>
        </patternFill>
      </fill>
    </dxf>
    <dxf>
      <font>
        <b/>
        <i/>
        <color rgb="FFFF0000"/>
      </font>
    </dxf>
    <dxf>
      <font>
        <b/>
        <i/>
        <color rgb="FF00B050"/>
      </font>
    </dxf>
    <dxf>
      <font>
        <b/>
        <i/>
        <color rgb="FFFFFF00"/>
      </font>
      <fill>
        <patternFill>
          <bgColor rgb="FF00B050"/>
        </patternFill>
      </fill>
    </dxf>
    <dxf>
      <font>
        <b/>
        <i/>
        <color rgb="FFFFFF00"/>
      </font>
      <fill>
        <patternFill>
          <bgColor rgb="FFFF0000"/>
        </patternFill>
      </fill>
    </dxf>
    <dxf>
      <font>
        <b/>
        <i/>
        <color rgb="FFFFFF00"/>
      </font>
      <fill>
        <patternFill>
          <bgColor rgb="FF00B050"/>
        </patternFill>
      </fill>
    </dxf>
    <dxf>
      <font>
        <b/>
        <i/>
        <color auto="1"/>
      </font>
      <fill>
        <patternFill>
          <bgColor rgb="FFFFC000"/>
        </patternFill>
      </fill>
    </dxf>
    <dxf>
      <font>
        <b/>
        <i/>
        <color rgb="FFFFFF00"/>
      </font>
      <fill>
        <patternFill>
          <bgColor rgb="FFFF0000"/>
        </patternFill>
      </fill>
    </dxf>
    <dxf>
      <font>
        <b/>
        <i val="0"/>
        <color rgb="FFFFFF00"/>
      </font>
      <fill>
        <patternFill>
          <bgColor rgb="FF00B050"/>
        </patternFill>
      </fill>
    </dxf>
    <dxf>
      <font>
        <b/>
        <i val="0"/>
        <color rgb="FFFFFF00"/>
      </font>
      <fill>
        <patternFill>
          <bgColor rgb="FFFF0000"/>
        </patternFill>
      </fill>
    </dxf>
    <dxf>
      <font>
        <color rgb="FF9C0006"/>
      </font>
      <fill>
        <patternFill>
          <bgColor rgb="FFFFC7CE"/>
        </patternFill>
      </fill>
    </dxf>
    <dxf>
      <font>
        <b/>
        <i/>
        <color rgb="FFFFFF00"/>
      </font>
      <fill>
        <patternFill>
          <bgColor rgb="FFFF0000"/>
        </patternFill>
      </fill>
    </dxf>
  </dxfs>
  <tableStyles count="0" defaultTableStyle="TableStyleMedium2" defaultPivotStyle="PivotStyleLight16"/>
  <colors>
    <mruColors>
      <color rgb="FFFF9999"/>
      <color rgb="FFFC9580"/>
      <color rgb="FFF67272"/>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8"/>
  <sheetViews>
    <sheetView showGridLines="0" tabSelected="1" topLeftCell="A9" zoomScale="90" zoomScaleNormal="90" workbookViewId="0">
      <selection activeCell="G12" sqref="G12"/>
    </sheetView>
  </sheetViews>
  <sheetFormatPr defaultColWidth="8.85546875" defaultRowHeight="13.9"/>
  <cols>
    <col min="1" max="1" width="3.5703125" style="6" customWidth="1"/>
    <col min="2" max="2" width="3.7109375" style="6" customWidth="1"/>
    <col min="3" max="3" width="37.42578125" style="7" customWidth="1"/>
    <col min="4" max="4" width="14.7109375" style="6" customWidth="1"/>
    <col min="5" max="5" width="3.7109375" style="6" customWidth="1"/>
    <col min="6" max="6" width="63.7109375" style="6" customWidth="1"/>
    <col min="7" max="7" width="20.5703125" style="6" customWidth="1"/>
    <col min="8" max="8" width="3.7109375" style="6" customWidth="1"/>
    <col min="9" max="9" width="15.7109375" style="6" bestFit="1" customWidth="1"/>
    <col min="10" max="10" width="8.85546875" style="6"/>
    <col min="11" max="11" width="11" style="6" bestFit="1" customWidth="1"/>
    <col min="12" max="13" width="8.85546875" style="6"/>
    <col min="14" max="14" width="19.5703125" style="6" bestFit="1" customWidth="1"/>
    <col min="15" max="15" width="11.7109375" style="6" bestFit="1" customWidth="1"/>
    <col min="16" max="17" width="8.85546875" style="6"/>
    <col min="18" max="18" width="20.7109375" style="6" customWidth="1"/>
    <col min="19" max="16384" width="8.85546875" style="6"/>
  </cols>
  <sheetData>
    <row r="1" spans="2:9" ht="14.45" thickBot="1"/>
    <row r="2" spans="2:9" ht="5.25" customHeight="1">
      <c r="B2" s="8"/>
      <c r="C2" s="9"/>
      <c r="D2" s="10"/>
      <c r="E2" s="10"/>
      <c r="F2" s="10"/>
      <c r="G2" s="10"/>
      <c r="H2" s="11"/>
    </row>
    <row r="3" spans="2:9" s="14" customFormat="1" ht="30.75" customHeight="1">
      <c r="B3" s="12"/>
      <c r="C3" s="81" t="s">
        <v>0</v>
      </c>
      <c r="D3" s="82"/>
      <c r="E3" s="82"/>
      <c r="F3" s="82"/>
      <c r="G3" s="82"/>
      <c r="H3" s="13"/>
    </row>
    <row r="4" spans="2:9" ht="14.45" thickBot="1">
      <c r="B4" s="15"/>
      <c r="C4" s="16"/>
      <c r="D4" s="17"/>
      <c r="E4" s="17"/>
      <c r="F4" s="17"/>
      <c r="G4" s="17"/>
      <c r="H4" s="18"/>
    </row>
    <row r="5" spans="2:9" ht="25.5" customHeight="1" thickBot="1">
      <c r="B5" s="15"/>
      <c r="C5" s="19" t="s">
        <v>1</v>
      </c>
      <c r="D5" s="4">
        <v>8.6900000000000005E-2</v>
      </c>
      <c r="E5" s="17"/>
      <c r="F5" s="72"/>
      <c r="G5" s="20">
        <f ca="1">TODAY()</f>
        <v>45957</v>
      </c>
      <c r="H5" s="18"/>
    </row>
    <row r="6" spans="2:9" ht="12" customHeight="1" thickBot="1">
      <c r="B6" s="15"/>
      <c r="C6" s="17"/>
      <c r="D6" s="21"/>
      <c r="E6" s="17"/>
      <c r="F6" s="17"/>
      <c r="G6" s="17"/>
      <c r="H6" s="18"/>
    </row>
    <row r="7" spans="2:9" ht="25.5" customHeight="1" thickBot="1">
      <c r="B7" s="15"/>
      <c r="C7" s="19" t="s">
        <v>2</v>
      </c>
      <c r="D7" s="5">
        <v>12</v>
      </c>
      <c r="E7" s="17"/>
      <c r="F7" s="72"/>
      <c r="G7" s="17"/>
      <c r="H7" s="18"/>
    </row>
    <row r="8" spans="2:9" ht="14.45" thickBot="1">
      <c r="B8" s="15"/>
      <c r="C8" s="16"/>
      <c r="D8" s="17"/>
      <c r="E8" s="17"/>
      <c r="F8" s="17"/>
      <c r="G8" s="17"/>
      <c r="H8" s="18"/>
    </row>
    <row r="9" spans="2:9" s="24" customFormat="1" ht="18" customHeight="1" thickBot="1">
      <c r="B9" s="22"/>
      <c r="C9" s="78" t="s">
        <v>3</v>
      </c>
      <c r="D9" s="79"/>
      <c r="E9" s="79"/>
      <c r="F9" s="79"/>
      <c r="G9" s="80"/>
      <c r="H9" s="23"/>
    </row>
    <row r="10" spans="2:9" ht="18" customHeight="1">
      <c r="B10" s="15"/>
      <c r="C10" s="25"/>
      <c r="D10" s="84" t="s">
        <v>4</v>
      </c>
      <c r="E10" s="84"/>
      <c r="F10" s="84"/>
      <c r="G10" s="26" t="s">
        <v>5</v>
      </c>
      <c r="H10" s="18"/>
    </row>
    <row r="11" spans="2:9" ht="18" customHeight="1">
      <c r="B11" s="15"/>
      <c r="C11" s="27" t="s">
        <v>6</v>
      </c>
      <c r="D11" s="83"/>
      <c r="E11" s="83"/>
      <c r="F11" s="83"/>
      <c r="G11" s="1">
        <v>1100000</v>
      </c>
      <c r="H11" s="18"/>
    </row>
    <row r="12" spans="2:9" ht="18" customHeight="1">
      <c r="B12" s="15"/>
      <c r="C12" s="28" t="s">
        <v>7</v>
      </c>
      <c r="D12" s="73"/>
      <c r="E12" s="73"/>
      <c r="F12" s="73"/>
      <c r="G12" s="1">
        <v>1165000</v>
      </c>
      <c r="H12" s="18"/>
    </row>
    <row r="13" spans="2:9" ht="18" customHeight="1">
      <c r="B13" s="15"/>
      <c r="C13" s="28" t="s">
        <v>8</v>
      </c>
      <c r="D13" s="73"/>
      <c r="E13" s="73"/>
      <c r="F13" s="73"/>
      <c r="G13" s="2">
        <v>0</v>
      </c>
      <c r="H13" s="18"/>
    </row>
    <row r="14" spans="2:9" ht="18" customHeight="1">
      <c r="B14" s="15"/>
      <c r="C14" s="28" t="s">
        <v>9</v>
      </c>
      <c r="D14" s="73"/>
      <c r="E14" s="73"/>
      <c r="F14" s="73"/>
      <c r="G14" s="2">
        <v>0</v>
      </c>
      <c r="H14" s="18"/>
      <c r="I14" s="29"/>
    </row>
    <row r="15" spans="2:9" ht="18" customHeight="1">
      <c r="B15" s="15"/>
      <c r="C15" s="28" t="s">
        <v>9</v>
      </c>
      <c r="D15" s="73"/>
      <c r="E15" s="73"/>
      <c r="F15" s="73"/>
      <c r="G15" s="2">
        <v>440</v>
      </c>
      <c r="H15" s="18"/>
    </row>
    <row r="16" spans="2:9" ht="18" customHeight="1">
      <c r="B16" s="15"/>
      <c r="C16" s="28" t="s">
        <v>10</v>
      </c>
      <c r="D16" s="73"/>
      <c r="E16" s="73"/>
      <c r="F16" s="73"/>
      <c r="G16" s="2">
        <v>45000</v>
      </c>
      <c r="H16" s="18"/>
    </row>
    <row r="17" spans="2:9" ht="18" customHeight="1">
      <c r="B17" s="15"/>
      <c r="C17" s="28" t="s">
        <v>11</v>
      </c>
      <c r="D17" s="73"/>
      <c r="E17" s="73"/>
      <c r="F17" s="73"/>
      <c r="G17" s="3">
        <v>1500</v>
      </c>
      <c r="H17" s="18"/>
    </row>
    <row r="18" spans="2:9" ht="18" customHeight="1" thickBot="1">
      <c r="B18" s="15"/>
      <c r="C18" s="30" t="s">
        <v>12</v>
      </c>
      <c r="D18" s="77"/>
      <c r="E18" s="77"/>
      <c r="F18" s="77"/>
      <c r="G18" s="31">
        <f>SUM(G11:G17)</f>
        <v>2311940</v>
      </c>
      <c r="H18" s="18"/>
      <c r="I18" s="32"/>
    </row>
    <row r="19" spans="2:9" ht="18" customHeight="1" thickBot="1">
      <c r="B19" s="15"/>
      <c r="H19" s="18"/>
    </row>
    <row r="20" spans="2:9" s="24" customFormat="1" ht="18" customHeight="1" thickBot="1">
      <c r="B20" s="22"/>
      <c r="C20" s="78" t="s">
        <v>13</v>
      </c>
      <c r="D20" s="79"/>
      <c r="E20" s="79"/>
      <c r="F20" s="79"/>
      <c r="G20" s="80"/>
      <c r="H20" s="23"/>
    </row>
    <row r="21" spans="2:9" ht="18" customHeight="1">
      <c r="B21" s="15"/>
      <c r="C21" s="25"/>
      <c r="D21" s="84" t="s">
        <v>14</v>
      </c>
      <c r="E21" s="84"/>
      <c r="F21" s="84"/>
      <c r="G21" s="26" t="s">
        <v>5</v>
      </c>
      <c r="H21" s="18"/>
    </row>
    <row r="22" spans="2:9" ht="18" customHeight="1">
      <c r="B22" s="15"/>
      <c r="C22" s="33" t="s">
        <v>15</v>
      </c>
      <c r="D22" s="73"/>
      <c r="E22" s="73"/>
      <c r="F22" s="73"/>
      <c r="G22" s="2">
        <v>0</v>
      </c>
      <c r="H22" s="18"/>
    </row>
    <row r="23" spans="2:9" ht="18" customHeight="1">
      <c r="B23" s="15"/>
      <c r="C23" s="34" t="s">
        <v>16</v>
      </c>
      <c r="D23" s="73"/>
      <c r="E23" s="73"/>
      <c r="F23" s="73"/>
      <c r="G23" s="3">
        <v>0</v>
      </c>
      <c r="H23" s="18"/>
    </row>
    <row r="24" spans="2:9" ht="18" customHeight="1" thickBot="1">
      <c r="B24" s="15"/>
      <c r="C24" s="35" t="s">
        <v>17</v>
      </c>
      <c r="D24" s="77"/>
      <c r="E24" s="77"/>
      <c r="F24" s="77"/>
      <c r="G24" s="36">
        <f>G22+G23</f>
        <v>0</v>
      </c>
      <c r="H24" s="18"/>
    </row>
    <row r="25" spans="2:9" ht="18" customHeight="1" thickBot="1">
      <c r="B25" s="15"/>
      <c r="H25" s="18"/>
    </row>
    <row r="26" spans="2:9" s="24" customFormat="1" ht="18" customHeight="1" thickBot="1">
      <c r="B26" s="22"/>
      <c r="C26" s="78" t="s">
        <v>18</v>
      </c>
      <c r="D26" s="79"/>
      <c r="E26" s="79"/>
      <c r="F26" s="79"/>
      <c r="G26" s="80"/>
      <c r="H26" s="23"/>
    </row>
    <row r="27" spans="2:9" ht="18" customHeight="1">
      <c r="B27" s="15"/>
      <c r="C27" s="25"/>
      <c r="D27" s="84" t="s">
        <v>19</v>
      </c>
      <c r="E27" s="84"/>
      <c r="F27" s="84"/>
      <c r="G27" s="26" t="s">
        <v>5</v>
      </c>
      <c r="H27" s="18"/>
    </row>
    <row r="28" spans="2:9" ht="18" customHeight="1">
      <c r="B28" s="15"/>
      <c r="C28" s="37" t="s">
        <v>20</v>
      </c>
      <c r="D28" s="73"/>
      <c r="E28" s="73"/>
      <c r="F28" s="73"/>
      <c r="G28" s="1">
        <v>1950000</v>
      </c>
      <c r="H28" s="18"/>
    </row>
    <row r="29" spans="2:9" ht="18" customHeight="1">
      <c r="B29" s="15"/>
      <c r="C29" s="33" t="s">
        <v>21</v>
      </c>
      <c r="D29" s="73"/>
      <c r="E29" s="73"/>
      <c r="F29" s="73"/>
      <c r="G29" s="2">
        <v>2000000</v>
      </c>
      <c r="H29" s="18"/>
    </row>
    <row r="30" spans="2:9" ht="18" customHeight="1">
      <c r="B30" s="15"/>
      <c r="C30" s="33" t="s">
        <v>22</v>
      </c>
      <c r="D30" s="73"/>
      <c r="E30" s="73"/>
      <c r="F30" s="73"/>
      <c r="G30" s="3">
        <v>0</v>
      </c>
      <c r="H30" s="18"/>
    </row>
    <row r="31" spans="2:9" ht="18" customHeight="1" thickBot="1">
      <c r="B31" s="15"/>
      <c r="C31" s="35" t="s">
        <v>23</v>
      </c>
      <c r="D31" s="85"/>
      <c r="E31" s="86"/>
      <c r="F31" s="87"/>
      <c r="G31" s="36">
        <f>G28+G29+G30</f>
        <v>3950000</v>
      </c>
      <c r="H31" s="18"/>
    </row>
    <row r="32" spans="2:9" ht="18" customHeight="1" thickBot="1">
      <c r="B32" s="15"/>
      <c r="C32" s="38"/>
      <c r="D32" s="39"/>
      <c r="E32" s="17"/>
      <c r="F32" s="40"/>
      <c r="H32" s="18"/>
    </row>
    <row r="33" spans="2:18" s="24" customFormat="1" ht="18" customHeight="1" thickBot="1">
      <c r="B33" s="22"/>
      <c r="C33" s="78" t="s">
        <v>24</v>
      </c>
      <c r="D33" s="79"/>
      <c r="E33" s="79"/>
      <c r="F33" s="79"/>
      <c r="G33" s="80"/>
      <c r="H33" s="23"/>
    </row>
    <row r="34" spans="2:18" ht="18" customHeight="1" thickBot="1">
      <c r="B34" s="15"/>
      <c r="C34" s="41" t="s">
        <v>25</v>
      </c>
      <c r="D34" s="92" t="s">
        <v>26</v>
      </c>
      <c r="E34" s="92"/>
      <c r="F34" s="92"/>
      <c r="G34" s="42">
        <f>G18-G24</f>
        <v>2311940</v>
      </c>
      <c r="H34" s="18"/>
    </row>
    <row r="35" spans="2:18" ht="18" customHeight="1">
      <c r="B35" s="15"/>
      <c r="C35" s="37" t="s">
        <v>27</v>
      </c>
      <c r="D35" s="93" t="s">
        <v>28</v>
      </c>
      <c r="E35" s="93"/>
      <c r="F35" s="93"/>
      <c r="G35" s="43">
        <f>G37-G41</f>
        <v>160773.13436201401</v>
      </c>
      <c r="H35" s="18"/>
    </row>
    <row r="36" spans="2:18" ht="18" customHeight="1">
      <c r="B36" s="15"/>
      <c r="C36" s="37" t="s">
        <v>29</v>
      </c>
      <c r="D36" s="93" t="s">
        <v>30</v>
      </c>
      <c r="E36" s="93"/>
      <c r="F36" s="93"/>
      <c r="G36" s="44">
        <f>SUM(G34:G35)</f>
        <v>2472713.134362014</v>
      </c>
      <c r="H36" s="18"/>
    </row>
    <row r="37" spans="2:18" ht="18" customHeight="1">
      <c r="B37" s="15"/>
      <c r="C37" s="45" t="s">
        <v>31</v>
      </c>
      <c r="D37" s="93" t="s">
        <v>32</v>
      </c>
      <c r="E37" s="93"/>
      <c r="F37" s="93"/>
      <c r="G37" s="43">
        <f>G29*0.97</f>
        <v>1940000</v>
      </c>
      <c r="H37" s="18"/>
    </row>
    <row r="38" spans="2:18" ht="18" customHeight="1" thickBot="1">
      <c r="B38" s="15"/>
      <c r="C38" s="46" t="s">
        <v>33</v>
      </c>
      <c r="D38" s="77"/>
      <c r="E38" s="77"/>
      <c r="F38" s="77"/>
      <c r="G38" s="36">
        <f>G36-G37</f>
        <v>532713.13436201401</v>
      </c>
      <c r="H38" s="18"/>
    </row>
    <row r="39" spans="2:18" ht="18" customHeight="1" thickBot="1">
      <c r="B39" s="15"/>
      <c r="C39" s="38"/>
      <c r="D39" s="39"/>
      <c r="E39" s="17"/>
      <c r="F39" s="40"/>
      <c r="H39" s="18"/>
      <c r="N39" s="47"/>
      <c r="O39" s="48"/>
      <c r="R39" s="49"/>
    </row>
    <row r="40" spans="2:18" s="24" customFormat="1" ht="18" customHeight="1" thickBot="1">
      <c r="B40" s="22"/>
      <c r="C40" s="78" t="s">
        <v>34</v>
      </c>
      <c r="D40" s="79"/>
      <c r="E40" s="79"/>
      <c r="F40" s="79"/>
      <c r="G40" s="80"/>
      <c r="H40" s="23"/>
      <c r="N40" s="47"/>
      <c r="O40" s="48"/>
    </row>
    <row r="41" spans="2:18" ht="18" customHeight="1">
      <c r="B41" s="15"/>
      <c r="C41" s="37" t="s">
        <v>35</v>
      </c>
      <c r="D41" s="92" t="s">
        <v>36</v>
      </c>
      <c r="E41" s="92"/>
      <c r="F41" s="92"/>
      <c r="G41" s="50">
        <f>-PV(D5/12,D7,D7,G37,1)</f>
        <v>1779226.865637986</v>
      </c>
      <c r="H41" s="18"/>
      <c r="I41" s="48"/>
      <c r="N41" s="47"/>
      <c r="O41" s="48"/>
    </row>
    <row r="42" spans="2:18" ht="18" customHeight="1">
      <c r="B42" s="15"/>
      <c r="C42" s="33" t="s">
        <v>37</v>
      </c>
      <c r="D42" s="93" t="s">
        <v>38</v>
      </c>
      <c r="E42" s="93"/>
      <c r="F42" s="93"/>
      <c r="G42" s="51">
        <f>G38</f>
        <v>532713.13436201401</v>
      </c>
      <c r="H42" s="18"/>
      <c r="N42" s="47"/>
      <c r="O42" s="48"/>
    </row>
    <row r="43" spans="2:18" ht="18" customHeight="1" thickBot="1">
      <c r="B43" s="15"/>
      <c r="C43" s="52" t="s">
        <v>39</v>
      </c>
      <c r="D43" s="94" t="str">
        <f>IF(G43=G34,"Bridging loan calculations are correct - application may proceed","Bridging loan calculations are incorrect and need to be reviewed")</f>
        <v>Bridging loan calculations are correct - application may proceed</v>
      </c>
      <c r="E43" s="94"/>
      <c r="F43" s="94"/>
      <c r="G43" s="53">
        <f>SUM(G41:G42)</f>
        <v>2311940</v>
      </c>
      <c r="H43" s="18"/>
      <c r="N43" s="47"/>
      <c r="O43" s="48"/>
    </row>
    <row r="44" spans="2:18" ht="18" customHeight="1" thickBot="1">
      <c r="B44" s="15"/>
      <c r="C44" s="38"/>
      <c r="D44" s="39"/>
      <c r="E44" s="17"/>
      <c r="F44" s="40"/>
      <c r="H44" s="18"/>
      <c r="N44" s="47"/>
      <c r="O44" s="48"/>
    </row>
    <row r="45" spans="2:18" s="59" customFormat="1" ht="18" customHeight="1" thickBot="1">
      <c r="B45" s="54"/>
      <c r="C45" s="55" t="s">
        <v>40</v>
      </c>
      <c r="D45" s="56">
        <f>G36/G31</f>
        <v>0.62600332515494028</v>
      </c>
      <c r="E45" s="89" t="str">
        <f>IF(D45&gt;70%,"Peak Debt LVR exceeds Bridging Loan maximum - Contact Credit Services to discuss options","Peak Debt LVR is acceptable - submit to Credit Services for assessment")</f>
        <v>Peak Debt LVR is acceptable - submit to Credit Services for assessment</v>
      </c>
      <c r="F45" s="90"/>
      <c r="G45" s="91"/>
      <c r="H45" s="57"/>
      <c r="I45" s="58"/>
      <c r="N45" s="47"/>
      <c r="O45" s="48"/>
    </row>
    <row r="46" spans="2:18" ht="18" customHeight="1" thickBot="1">
      <c r="B46" s="15"/>
      <c r="C46" s="60"/>
      <c r="D46" s="61"/>
      <c r="E46" s="17"/>
      <c r="F46" s="40"/>
      <c r="H46" s="18"/>
      <c r="N46" s="47"/>
      <c r="O46" s="48"/>
    </row>
    <row r="47" spans="2:18" s="59" customFormat="1" ht="18" customHeight="1" thickBot="1">
      <c r="B47" s="54"/>
      <c r="C47" s="62" t="s">
        <v>41</v>
      </c>
      <c r="D47" s="56">
        <f>G38/G28</f>
        <v>0.2731862227497508</v>
      </c>
      <c r="E47" s="89" t="str">
        <f>IF(D47&lt;=80%,"End Debt LVR is acceptable - submit to Credit Services for assessment",F31)</f>
        <v>End Debt LVR is acceptable - submit to Credit Services for assessment</v>
      </c>
      <c r="F47" s="90"/>
      <c r="G47" s="91"/>
      <c r="H47" s="57"/>
      <c r="N47" s="47"/>
      <c r="O47" s="48"/>
    </row>
    <row r="48" spans="2:18" ht="18" customHeight="1" thickBot="1">
      <c r="B48" s="15"/>
      <c r="E48" s="63"/>
      <c r="F48" s="63"/>
      <c r="H48" s="18"/>
      <c r="N48" s="47"/>
      <c r="O48" s="48"/>
    </row>
    <row r="49" spans="2:18" ht="18" customHeight="1" thickBot="1">
      <c r="B49" s="15"/>
      <c r="C49" s="64" t="s">
        <v>2</v>
      </c>
      <c r="D49" s="65">
        <f>D7</f>
        <v>12</v>
      </c>
      <c r="E49" s="74" t="str">
        <f>IF(D49&lt;12,"CARE - Bridging loan term less than 12 months - ensure credit submissionterm is correct","N/A")</f>
        <v>N/A</v>
      </c>
      <c r="F49" s="75"/>
      <c r="G49" s="76"/>
      <c r="H49" s="18"/>
      <c r="N49" s="47"/>
      <c r="O49" s="48"/>
    </row>
    <row r="50" spans="2:18" ht="18" customHeight="1">
      <c r="B50" s="15"/>
      <c r="C50" s="38"/>
      <c r="D50" s="39"/>
      <c r="E50" s="17"/>
      <c r="F50" s="40"/>
      <c r="H50" s="18"/>
      <c r="N50" s="47"/>
      <c r="O50" s="48"/>
    </row>
    <row r="51" spans="2:18" ht="18" customHeight="1">
      <c r="B51" s="15"/>
      <c r="C51" s="38"/>
      <c r="D51" s="39"/>
      <c r="E51" s="17"/>
      <c r="F51" s="40"/>
      <c r="H51" s="18"/>
      <c r="N51" s="47"/>
      <c r="O51" s="48"/>
    </row>
    <row r="52" spans="2:18" ht="18" customHeight="1">
      <c r="B52" s="15"/>
      <c r="C52" s="88" t="str">
        <f>IF(G38&lt;0,"No End Debt - Bridging Loan Calculator not required","")</f>
        <v/>
      </c>
      <c r="D52" s="88"/>
      <c r="E52" s="88"/>
      <c r="F52" s="88"/>
      <c r="G52" s="88"/>
      <c r="H52" s="18"/>
    </row>
    <row r="53" spans="2:18" ht="18" customHeight="1">
      <c r="B53" s="15"/>
      <c r="C53" s="66"/>
      <c r="D53" s="66"/>
      <c r="E53" s="66"/>
      <c r="F53" s="66"/>
      <c r="G53" s="66"/>
      <c r="H53" s="18"/>
      <c r="O53" s="48"/>
      <c r="R53" s="67"/>
    </row>
    <row r="54" spans="2:18">
      <c r="B54" s="15"/>
      <c r="C54" s="66"/>
      <c r="D54" s="66"/>
      <c r="E54" s="66"/>
      <c r="F54" s="66"/>
      <c r="G54" s="66"/>
      <c r="H54" s="18"/>
    </row>
    <row r="55" spans="2:18" ht="18" customHeight="1" thickBot="1">
      <c r="B55" s="68"/>
      <c r="C55" s="69" t="s">
        <v>42</v>
      </c>
      <c r="D55" s="70"/>
      <c r="E55" s="70"/>
      <c r="F55" s="70"/>
      <c r="G55" s="70"/>
      <c r="H55" s="71"/>
    </row>
    <row r="56" spans="2:18" ht="18" customHeight="1"/>
    <row r="57" spans="2:18" ht="18" customHeight="1"/>
    <row r="58" spans="2:18" ht="18" customHeight="1"/>
  </sheetData>
  <sheetProtection algorithmName="SHA-512" hashValue="IHf2p7m1dIjobMDI/F0sWJjDmnlm1OBG+MY3Ky22sEnQ+Rd6gwK3ngxp/h5H/PcUIO4/kSqYvoKC6zSqtd/l6w==" saltValue="UInXZh0oRa9VDGUB6YELsw==" spinCount="100000" sheet="1" selectLockedCells="1"/>
  <customSheetViews>
    <customSheetView guid="{B0EE0099-1608-4EF3-AB85-BB29799FA8AB}" showPageBreaks="1">
      <selection activeCell="C5" sqref="C5"/>
      <pageMargins left="0" right="0" top="0" bottom="0" header="0" footer="0"/>
      <pageSetup paperSize="9" orientation="landscape" r:id="rId1"/>
    </customSheetView>
  </customSheetViews>
  <mergeCells count="36">
    <mergeCell ref="C52:G52"/>
    <mergeCell ref="D23:F23"/>
    <mergeCell ref="D24:F24"/>
    <mergeCell ref="D21:F21"/>
    <mergeCell ref="C26:G26"/>
    <mergeCell ref="E47:G47"/>
    <mergeCell ref="D27:F27"/>
    <mergeCell ref="C40:G40"/>
    <mergeCell ref="D41:F41"/>
    <mergeCell ref="D42:F42"/>
    <mergeCell ref="D43:F43"/>
    <mergeCell ref="E45:G45"/>
    <mergeCell ref="D34:F34"/>
    <mergeCell ref="D35:F35"/>
    <mergeCell ref="D36:F36"/>
    <mergeCell ref="D37:F37"/>
    <mergeCell ref="C3:G3"/>
    <mergeCell ref="C9:G9"/>
    <mergeCell ref="D11:F11"/>
    <mergeCell ref="D12:F12"/>
    <mergeCell ref="D13:F13"/>
    <mergeCell ref="D10:F10"/>
    <mergeCell ref="D14:F14"/>
    <mergeCell ref="D15:F15"/>
    <mergeCell ref="D16:F16"/>
    <mergeCell ref="E49:G49"/>
    <mergeCell ref="D17:F17"/>
    <mergeCell ref="D18:F18"/>
    <mergeCell ref="C20:G20"/>
    <mergeCell ref="D22:F22"/>
    <mergeCell ref="C33:G33"/>
    <mergeCell ref="D28:F28"/>
    <mergeCell ref="D29:F29"/>
    <mergeCell ref="D30:F30"/>
    <mergeCell ref="D31:F31"/>
    <mergeCell ref="D38:F38"/>
  </mergeCells>
  <conditionalFormatting sqref="C52:G54">
    <cfRule type="beginsWith" dxfId="21" priority="6" operator="beginsWith" text="No">
      <formula>LEFT(C52,LEN("No"))="No"</formula>
    </cfRule>
  </conditionalFormatting>
  <conditionalFormatting sqref="D45 H24">
    <cfRule type="cellIs" dxfId="20" priority="65" operator="greaterThan">
      <formula>0.8</formula>
    </cfRule>
  </conditionalFormatting>
  <conditionalFormatting sqref="D45">
    <cfRule type="cellIs" dxfId="19" priority="23" operator="greaterThan">
      <formula>0.7</formula>
    </cfRule>
    <cfRule type="cellIs" dxfId="18" priority="24" operator="lessThanOrEqual">
      <formula>0.7</formula>
    </cfRule>
  </conditionalFormatting>
  <conditionalFormatting sqref="D47">
    <cfRule type="cellIs" dxfId="17" priority="10" operator="greaterThan">
      <formula>0.95</formula>
    </cfRule>
    <cfRule type="cellIs" dxfId="16" priority="11" operator="greaterThan">
      <formula>0.8</formula>
    </cfRule>
    <cfRule type="cellIs" dxfId="15" priority="14" operator="lessThanOrEqual">
      <formula>0.8</formula>
    </cfRule>
  </conditionalFormatting>
  <conditionalFormatting sqref="E45 C46:D46">
    <cfRule type="containsText" dxfId="14" priority="15" operator="containsText" text="exceeds">
      <formula>NOT(ISERROR(SEARCH("exceeds",C45)))</formula>
    </cfRule>
    <cfRule type="containsText" dxfId="13" priority="16" operator="containsText" text="acceptable">
      <formula>NOT(ISERROR(SEARCH("acceptable",C45)))</formula>
    </cfRule>
    <cfRule type="containsText" dxfId="12" priority="19" operator="containsText" text="acceptable">
      <formula>NOT(ISERROR(SEARCH("acceptable",C45)))</formula>
    </cfRule>
    <cfRule type="containsText" dxfId="11" priority="20" operator="containsText" text="exceeds">
      <formula>NOT(ISERROR(SEARCH("exceeds",C45)))</formula>
    </cfRule>
  </conditionalFormatting>
  <conditionalFormatting sqref="E47 E48:F48">
    <cfRule type="containsText" dxfId="10" priority="9" operator="containsText" text="reduced">
      <formula>NOT(ISERROR(SEARCH("reduced",E47)))</formula>
    </cfRule>
    <cfRule type="containsText" dxfId="9" priority="12" operator="containsText" text="LMI">
      <formula>NOT(ISERROR(SEARCH("LMI",E47)))</formula>
    </cfRule>
    <cfRule type="containsText" dxfId="8" priority="13" operator="containsText" text="acceptable">
      <formula>NOT(ISERROR(SEARCH("acceptable",E47)))</formula>
    </cfRule>
  </conditionalFormatting>
  <conditionalFormatting sqref="E47">
    <cfRule type="containsText" dxfId="7" priority="17" operator="containsText" text="acceptable">
      <formula>NOT(ISERROR(SEARCH("acceptable",E47)))</formula>
    </cfRule>
    <cfRule type="containsText" dxfId="6" priority="18" operator="containsText" text="exceeds">
      <formula>NOT(ISERROR(SEARCH("exceeds",E47)))</formula>
    </cfRule>
  </conditionalFormatting>
  <conditionalFormatting sqref="G43">
    <cfRule type="cellIs" dxfId="5" priority="68" operator="notEqual">
      <formula>$G$34</formula>
    </cfRule>
    <cfRule type="cellIs" dxfId="4" priority="69" operator="equal">
      <formula>$G$34</formula>
    </cfRule>
  </conditionalFormatting>
  <conditionalFormatting sqref="E49:G49">
    <cfRule type="containsText" dxfId="3" priority="4" operator="containsText" text="CARE">
      <formula>NOT(ISERROR(SEARCH("CARE",E49)))</formula>
    </cfRule>
  </conditionalFormatting>
  <conditionalFormatting sqref="D49">
    <cfRule type="cellIs" dxfId="2" priority="3" operator="greaterThanOrEqual">
      <formula>12</formula>
    </cfRule>
    <cfRule type="cellIs" dxfId="1" priority="2" operator="lessThan">
      <formula>12</formula>
    </cfRule>
  </conditionalFormatting>
  <conditionalFormatting sqref="D43:F43">
    <cfRule type="containsText" dxfId="0" priority="1" operator="containsText" text="correct">
      <formula>NOT(ISERROR(SEARCH("correct",D43)))</formula>
    </cfRule>
  </conditionalFormatting>
  <printOptions verticalCentered="1"/>
  <pageMargins left="0.23622047244094491" right="0.23622047244094491" top="0.74803149606299213" bottom="0.74803149606299213" header="0.31496062992125984" footer="0.31496062992125984"/>
  <pageSetup paperSize="9" scale="6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17f410-3b25-4960-9412-354a7c27fc5e" xsi:nil="true"/>
    <lcf76f155ced4ddcb4097134ff3c332f xmlns="3a51f777-0720-4be8-90de-f62322b502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ABD8BC5BF36348BD5A708BAF05B7C9" ma:contentTypeVersion="15" ma:contentTypeDescription="Create a new document." ma:contentTypeScope="" ma:versionID="f3f45df7aabba74ae1c5d46ebf959aa5">
  <xsd:schema xmlns:xsd="http://www.w3.org/2001/XMLSchema" xmlns:xs="http://www.w3.org/2001/XMLSchema" xmlns:p="http://schemas.microsoft.com/office/2006/metadata/properties" xmlns:ns2="3a51f777-0720-4be8-90de-f62322b502d9" xmlns:ns3="b517f410-3b25-4960-9412-354a7c27fc5e" targetNamespace="http://schemas.microsoft.com/office/2006/metadata/properties" ma:root="true" ma:fieldsID="c2b45128799b27dddf14be4724264756" ns2:_="" ns3:_="">
    <xsd:import namespace="3a51f777-0720-4be8-90de-f62322b502d9"/>
    <xsd:import namespace="b517f410-3b25-4960-9412-354a7c27f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1f777-0720-4be8-90de-f62322b50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9E6067-5FEA-4F77-A133-D95F426582F6}"/>
</file>

<file path=customXml/itemProps2.xml><?xml version="1.0" encoding="utf-8"?>
<ds:datastoreItem xmlns:ds="http://schemas.openxmlformats.org/officeDocument/2006/customXml" ds:itemID="{67EC34C4-7C6A-43DA-BAF0-AFE0DC21ABD2}"/>
</file>

<file path=customXml/itemProps3.xml><?xml version="1.0" encoding="utf-8"?>
<ds:datastoreItem xmlns:ds="http://schemas.openxmlformats.org/officeDocument/2006/customXml" ds:itemID="{E10FC19B-F659-46FF-AF49-71DAB4EC9B54}"/>
</file>

<file path=docProps/app.xml><?xml version="1.0" encoding="utf-8"?>
<Properties xmlns="http://schemas.openxmlformats.org/officeDocument/2006/extended-properties" xmlns:vt="http://schemas.openxmlformats.org/officeDocument/2006/docPropsVTypes">
  <Application>Microsoft Excel Online</Application>
  <Manager/>
  <Company>TAS Managed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cbroadley</dc:creator>
  <cp:keywords/>
  <dc:description/>
  <cp:lastModifiedBy/>
  <cp:revision/>
  <dcterms:created xsi:type="dcterms:W3CDTF">2019-04-03T22:09:45Z</dcterms:created>
  <dcterms:modified xsi:type="dcterms:W3CDTF">2025-10-27T04:23:14Z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0x010100A7ABD8BC5BF36348BD5A708BAF05B7C9</vt:lpwstr>
  </property>
  <property fmtid="{D5CDD505-2E9C-101B-9397-08002B2CF9AE}" pid="3" name="MediaServiceImageTags">
    <vt:lpwstr/>
  </property>
</Properties>
</file>