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4"/>
  <workbookPr defaultThemeVersion="124226"/>
  <mc:AlternateContent xmlns:mc="http://schemas.openxmlformats.org/markup-compatibility/2006">
    <mc:Choice Requires="x15">
      <x15ac:absPath xmlns:x15ac="http://schemas.microsoft.com/office/spreadsheetml/2010/11/ac" url="N:\Areas\Operations\Loans\Calculators\Funds to Complete\"/>
    </mc:Choice>
  </mc:AlternateContent>
  <xr:revisionPtr revIDLastSave="0" documentId="13_ncr:1_{289ED9F9-5BE5-462F-A8CD-C0315C93BA6C}" xr6:coauthVersionLast="47" xr6:coauthVersionMax="47" xr10:uidLastSave="{00000000-0000-0000-0000-000000000000}"/>
  <workbookProtection workbookAlgorithmName="SHA-512" workbookHashValue="pEeZ96DJSaaA1/OYfdhKfNQ0vbYmqA+pBpDEf/y6wXZ5bZn11qe/FWLXYAmML8pTcjqj+jQzEvtRmitSQ1xcIg==" workbookSaltValue="9kCWDR/RHQ1o5r8zE7YFuQ==" workbookSpinCount="100000" lockStructure="1"/>
  <bookViews>
    <workbookView xWindow="28680" yWindow="-120" windowWidth="29040" windowHeight="15720" firstSheet="2" activeTab="2" xr2:uid="{00000000-000D-0000-FFFF-FFFF00000000}"/>
  </bookViews>
  <sheets>
    <sheet name="Funds To Complete - HGS" sheetId="8" r:id="rId1"/>
    <sheet name="Funds To Complete - Purchase" sheetId="1" r:id="rId2"/>
    <sheet name="Funds To Complete - Equity" sheetId="4" r:id="rId3"/>
    <sheet name="Quick Equity Calculator" sheetId="6" r:id="rId4"/>
  </sheets>
  <definedNames>
    <definedName name="OLE_LINK3" localSheetId="2">'Funds To Complete - Equity'!#REF!</definedName>
    <definedName name="OLE_LINK3" localSheetId="0">'Funds To Complete - HGS'!#REF!</definedName>
    <definedName name="OLE_LINK3" localSheetId="1">'Funds To Complete - Purchase'!#REF!</definedName>
    <definedName name="OLE_LINK3" localSheetId="3">'Quick Equity Calculator'!#REF!</definedName>
    <definedName name="_xlnm.Print_Area" localSheetId="2">'Funds To Complete - Equity'!$A$2:$G$27</definedName>
    <definedName name="_xlnm.Print_Area" localSheetId="0">'Funds To Complete - HGS'!$A$1:$G$23</definedName>
    <definedName name="_xlnm.Print_Area" localSheetId="1">'Funds To Complete - Purchase'!$A$2:$G$22</definedName>
    <definedName name="_xlnm.Print_Area" localSheetId="3">'Quick Equity Calculator'!$A$2:$E$10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8" l="1"/>
  <c r="F14" i="8" s="1"/>
  <c r="C15" i="8"/>
  <c r="F18" i="8"/>
  <c r="C3" i="8"/>
  <c r="F7" i="4"/>
  <c r="F6" i="4"/>
  <c r="F26" i="4"/>
  <c r="B30" i="4" s="1"/>
  <c r="F21" i="1"/>
  <c r="F22" i="4"/>
  <c r="C21" i="1"/>
  <c r="C9" i="6"/>
  <c r="C3" i="6"/>
  <c r="C26" i="4"/>
  <c r="C3" i="4"/>
  <c r="F17" i="1"/>
  <c r="C3" i="1"/>
  <c r="F8" i="4" l="1"/>
  <c r="B29" i="4" s="1"/>
  <c r="B31" i="4"/>
  <c r="F24" i="4"/>
  <c r="F19" i="1"/>
  <c r="B26" i="1" s="1"/>
  <c r="F16" i="8" l="1"/>
  <c r="J17" i="8" l="1"/>
  <c r="J16" i="8"/>
  <c r="B20" i="8" s="1"/>
  <c r="I20" i="8" s="1"/>
  <c r="B22" i="8" l="1"/>
</calcChain>
</file>

<file path=xl/sharedStrings.xml><?xml version="1.0" encoding="utf-8"?>
<sst xmlns="http://schemas.openxmlformats.org/spreadsheetml/2006/main" count="113" uniqueCount="62">
  <si>
    <t>FUNDS TO COMPLETE WORKSHEET - HGS Purchase</t>
  </si>
  <si>
    <t>Construction</t>
  </si>
  <si>
    <t>Land and Construction</t>
  </si>
  <si>
    <t>Purchase</t>
  </si>
  <si>
    <t>REQUIRED</t>
  </si>
  <si>
    <t>AVAILABLE</t>
  </si>
  <si>
    <t>Purchase Price</t>
  </si>
  <si>
    <t xml:space="preserve">Proposed Loan Amount </t>
  </si>
  <si>
    <t>Stamp Duty</t>
  </si>
  <si>
    <r>
      <t xml:space="preserve">Full Amount of Savings </t>
    </r>
    <r>
      <rPr>
        <sz val="9"/>
        <color theme="1"/>
        <rFont val="Century Gothic"/>
        <family val="2"/>
      </rPr>
      <t>(total of all savings accounts)</t>
    </r>
  </si>
  <si>
    <t>Application Fee</t>
  </si>
  <si>
    <t>Gifts</t>
  </si>
  <si>
    <t>Valuation Fee</t>
  </si>
  <si>
    <t>FHOG</t>
  </si>
  <si>
    <t>Legals - CFCU (transfer, mortgage rego etc.)</t>
  </si>
  <si>
    <t>Other</t>
  </si>
  <si>
    <t>Conveyencing - Member</t>
  </si>
  <si>
    <t>Total Member Contribution</t>
  </si>
  <si>
    <t>other (please type)</t>
  </si>
  <si>
    <t>Available Funds Sub Total</t>
  </si>
  <si>
    <t>Required Funds Sub Total</t>
  </si>
  <si>
    <t>Surplus / Deficiency</t>
  </si>
  <si>
    <t>Loan Purpose</t>
  </si>
  <si>
    <t>Constructions</t>
  </si>
  <si>
    <t>LVR</t>
  </si>
  <si>
    <t>Version 1.3 - October 2024</t>
  </si>
  <si>
    <r>
      <t xml:space="preserve">Under the HGS Scheme Rules, lenders are required to “ensure that eligible first home buyers and eligible single parents have used the maximum amount of their savings as a deposit, subject to the credit policies of their eligible lenders”
As such, all applicants seeking a loan supported by the HGS government guarantee are required to contribute the maximum amount of their savings (as defined under LMI policy) towards the purchase of their new property. However, it is permissible for applicants to retain a small amount of savings, not exceeding the following amounts:
Property purchases - </t>
    </r>
    <r>
      <rPr>
        <b/>
        <i/>
        <sz val="11"/>
        <color theme="1"/>
        <rFont val="Calibri"/>
        <family val="2"/>
        <scheme val="minor"/>
      </rPr>
      <t>2% of the purchase price</t>
    </r>
    <r>
      <rPr>
        <sz val="11"/>
        <color theme="1"/>
        <rFont val="Calibri"/>
        <family val="2"/>
        <scheme val="minor"/>
      </rPr>
      <t xml:space="preserve">
Construction Loans - </t>
    </r>
    <r>
      <rPr>
        <b/>
        <i/>
        <sz val="11"/>
        <color theme="1"/>
        <rFont val="Calibri"/>
        <family val="2"/>
        <scheme val="minor"/>
      </rPr>
      <t>5% of the completed property value</t>
    </r>
    <r>
      <rPr>
        <sz val="11"/>
        <color theme="1"/>
        <rFont val="Calibri"/>
        <family val="2"/>
        <scheme val="minor"/>
      </rPr>
      <t xml:space="preserve">
Land-first construction loans - </t>
    </r>
    <r>
      <rPr>
        <b/>
        <i/>
        <sz val="11"/>
        <color theme="1"/>
        <rFont val="Calibri"/>
        <family val="2"/>
        <scheme val="minor"/>
      </rPr>
      <t>2% of the land purchase price and 3% of the subsequent construction loan</t>
    </r>
  </si>
  <si>
    <t>FUNDS TO COMPLETE WORKSHEET - Non-HGS Purchase</t>
  </si>
  <si>
    <t>The proposed loan is over 80% of the value of the property! Lenders Mortgage Insurance is required</t>
  </si>
  <si>
    <t>Congratulations, the loan is under 80% of the value of the property! No Lenders Mortgage Insurance Required</t>
  </si>
  <si>
    <t>Purchase Amount - Property 1</t>
  </si>
  <si>
    <t>Loan Amount - Property 1</t>
  </si>
  <si>
    <r>
      <t xml:space="preserve">The proposed loan total is over 95% of the value of the property! You can go to 98% </t>
    </r>
    <r>
      <rPr>
        <b/>
        <i/>
        <sz val="11"/>
        <color theme="1"/>
        <rFont val="Calibri"/>
        <family val="2"/>
        <scheme val="minor"/>
      </rPr>
      <t>with</t>
    </r>
    <r>
      <rPr>
        <sz val="11"/>
        <color theme="1"/>
        <rFont val="Calibri"/>
        <family val="2"/>
        <scheme val="minor"/>
      </rPr>
      <t xml:space="preserve"> LMI</t>
    </r>
  </si>
  <si>
    <t>Purchase Amount - Property 2</t>
  </si>
  <si>
    <t>Loan Amount - Property 2</t>
  </si>
  <si>
    <t>You have a shortfall!!! Check your calculations!</t>
  </si>
  <si>
    <t>Net Sale Proceeds</t>
  </si>
  <si>
    <t>Savings</t>
  </si>
  <si>
    <t>Lenders Mortgage Insurance Premium</t>
  </si>
  <si>
    <t>FUNDS TO COMPLETE WORKSHEET - EQUITY</t>
  </si>
  <si>
    <t>Property Values</t>
  </si>
  <si>
    <t>Outstanding Loans</t>
  </si>
  <si>
    <t>Equity Avail</t>
  </si>
  <si>
    <t>Existing Property 1</t>
  </si>
  <si>
    <t>The proposed loan total is over 95% of the value of the property! You can go to 98% with LMI</t>
  </si>
  <si>
    <t>Existing Property 2</t>
  </si>
  <si>
    <t>Total Equity (to 80%)</t>
  </si>
  <si>
    <t>You are using more equity than what is available!</t>
  </si>
  <si>
    <t>Construction Loan</t>
  </si>
  <si>
    <t>Home Improvements</t>
  </si>
  <si>
    <t xml:space="preserve">Capital </t>
  </si>
  <si>
    <t>Loan Consolidation</t>
  </si>
  <si>
    <t>Other Purchases</t>
  </si>
  <si>
    <t>Equity Used</t>
  </si>
  <si>
    <t>CCI</t>
  </si>
  <si>
    <t>Overall LVR</t>
  </si>
  <si>
    <t xml:space="preserve">  Equity Calculator</t>
  </si>
  <si>
    <t>Estimated Property Value</t>
  </si>
  <si>
    <t>Is this a purchase? The proposed loan total is over 98% of the value of the property!</t>
  </si>
  <si>
    <t xml:space="preserve">Existing Loan Amount </t>
  </si>
  <si>
    <t>Equity Available</t>
  </si>
  <si>
    <t>**Calculator assumes equity used to 80% to avoid LMI**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</si>
</sst>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0%"/>
    <numFmt numFmtId="165" formatCode="&quot;$&quot;#,##0.00"/>
  </numFmts>
  <fonts count="23">
    <font>
      <sz val="11"/>
      <color theme="1"/>
      <name val="Calibri"/>
      <family val="2"/>
      <scheme val="minor"/>
    </font>
    <font>
      <b/>
      <sz val="11"/>
      <color theme="1"/>
      <name val="Comic Sans MS"/>
      <family val="4"/>
    </font>
    <font>
      <b/>
      <sz val="16"/>
      <color theme="1"/>
      <name val="Comic Sans MS"/>
      <family val="4"/>
    </font>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font>
    <font>
      <b/>
      <sz val="11"/>
      <color theme="1"/>
      <name val="Century Gothic"/>
      <family val="2"/>
    </font>
    <font>
      <sz val="11"/>
      <color theme="1"/>
      <name val="Century Gothic"/>
      <family val="2"/>
    </font>
    <font>
      <b/>
      <sz val="16"/>
      <color theme="1"/>
      <name val="Century Gothic"/>
      <family val="2"/>
    </font>
    <font>
      <sz val="26"/>
      <color theme="1"/>
      <name val="Century Gothic"/>
      <family val="2"/>
    </font>
    <font>
      <i/>
      <sz val="11"/>
      <color theme="1"/>
      <name val="Century Gothic"/>
      <family val="2"/>
    </font>
    <font>
      <b/>
      <i/>
      <sz val="11"/>
      <color theme="1"/>
      <name val="Century Gothic"/>
      <family val="2"/>
    </font>
    <font>
      <b/>
      <sz val="13"/>
      <color theme="1"/>
      <name val="Century Gothic"/>
      <family val="2"/>
    </font>
    <font>
      <b/>
      <i/>
      <sz val="11"/>
      <color theme="1"/>
      <name val="Calibri"/>
      <family val="2"/>
      <scheme val="minor"/>
    </font>
    <font>
      <u/>
      <sz val="11"/>
      <color rgb="FF0070C0"/>
      <name val="Century Gothic"/>
      <family val="2"/>
    </font>
    <font>
      <u/>
      <sz val="11"/>
      <color theme="10"/>
      <name val="Century Gothic"/>
      <family val="2"/>
    </font>
    <font>
      <sz val="9"/>
      <color theme="1"/>
      <name val="Century Gothic"/>
      <family val="2"/>
    </font>
    <font>
      <b/>
      <sz val="14"/>
      <color theme="1"/>
      <name val="Comic Sans MS"/>
      <family val="4"/>
    </font>
    <font>
      <b/>
      <sz val="11"/>
      <color theme="0"/>
      <name val="Century Gothic"/>
      <family val="2"/>
    </font>
    <font>
      <sz val="11"/>
      <color theme="1"/>
      <name val="Arial"/>
      <family val="2"/>
    </font>
    <font>
      <sz val="11"/>
      <color theme="1"/>
      <name val="Symbol"/>
      <family val="1"/>
      <charset val="2"/>
    </font>
    <font>
      <b/>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theme="0" tint="-0.34998626667073579"/>
      </left>
      <right/>
      <top/>
      <bottom style="thin">
        <color theme="0" tint="-0.34998626667073579"/>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medium">
        <color theme="0" tint="-0.34998626667073579"/>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theme="0" tint="-0.34998626667073579"/>
      </top>
      <bottom/>
      <diagonal/>
    </border>
    <border>
      <left style="medium">
        <color indexed="64"/>
      </left>
      <right/>
      <top style="thin">
        <color theme="0" tint="-0.34998626667073579"/>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theme="0" tint="-0.34998626667073579"/>
      </left>
      <right style="medium">
        <color theme="0" tint="-0.34998626667073579"/>
      </right>
      <top/>
      <bottom style="medium">
        <color theme="0" tint="-0.34998626667073579"/>
      </bottom>
      <diagonal/>
    </border>
    <border>
      <left style="thin">
        <color indexed="64"/>
      </left>
      <right style="medium">
        <color theme="0" tint="-0.34998626667073579"/>
      </right>
      <top style="medium">
        <color theme="0" tint="-0.34998626667073579"/>
      </top>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alignment vertical="top"/>
      <protection locked="0"/>
    </xf>
    <xf numFmtId="44" fontId="3" fillId="0" borderId="0" applyFont="0" applyFill="0" applyBorder="0" applyAlignment="0" applyProtection="0"/>
  </cellStyleXfs>
  <cellXfs count="143">
    <xf numFmtId="0" fontId="0" fillId="0" borderId="0" xfId="0"/>
    <xf numFmtId="0" fontId="1" fillId="0" borderId="0" xfId="0" applyFont="1"/>
    <xf numFmtId="0" fontId="2" fillId="0" borderId="0" xfId="0" applyFont="1"/>
    <xf numFmtId="43" fontId="0" fillId="0" borderId="0" xfId="0" applyNumberFormat="1"/>
    <xf numFmtId="43" fontId="1" fillId="0" borderId="0" xfId="0" applyNumberFormat="1" applyFont="1"/>
    <xf numFmtId="43" fontId="0" fillId="0" borderId="0" xfId="0" applyNumberFormat="1" applyAlignment="1">
      <alignment horizontal="center"/>
    </xf>
    <xf numFmtId="0" fontId="2" fillId="0" borderId="0" xfId="0" applyFont="1" applyAlignment="1">
      <alignment vertical="center"/>
    </xf>
    <xf numFmtId="0" fontId="8" fillId="0" borderId="2" xfId="0" applyFont="1" applyBorder="1" applyAlignment="1">
      <alignment horizontal="left" vertical="center"/>
    </xf>
    <xf numFmtId="0" fontId="0" fillId="0" borderId="0" xfId="0" applyAlignment="1">
      <alignment vertical="center"/>
    </xf>
    <xf numFmtId="0" fontId="8" fillId="0" borderId="4" xfId="0" applyFont="1" applyBorder="1" applyAlignment="1">
      <alignment horizontal="left" vertical="center"/>
    </xf>
    <xf numFmtId="0" fontId="7" fillId="2" borderId="1" xfId="0" applyFont="1" applyFill="1" applyBorder="1" applyAlignment="1">
      <alignment horizontal="right" vertical="center"/>
    </xf>
    <xf numFmtId="165" fontId="7" fillId="2" borderId="1" xfId="0" applyNumberFormat="1" applyFont="1" applyFill="1" applyBorder="1" applyAlignment="1">
      <alignment horizontal="center" vertical="center"/>
    </xf>
    <xf numFmtId="14" fontId="8" fillId="0" borderId="1" xfId="0" applyNumberFormat="1" applyFont="1" applyBorder="1" applyAlignment="1">
      <alignment horizontal="center" vertical="center"/>
    </xf>
    <xf numFmtId="0" fontId="4" fillId="0" borderId="0" xfId="0" applyFont="1"/>
    <xf numFmtId="0" fontId="10" fillId="0" borderId="0" xfId="0" applyFont="1" applyAlignment="1">
      <alignment vertical="center"/>
    </xf>
    <xf numFmtId="0" fontId="0" fillId="0" borderId="11" xfId="0" applyBorder="1"/>
    <xf numFmtId="0" fontId="0" fillId="0" borderId="12" xfId="0" applyBorder="1"/>
    <xf numFmtId="0" fontId="2" fillId="0" borderId="11" xfId="0" applyFont="1" applyBorder="1"/>
    <xf numFmtId="0" fontId="2" fillId="0" borderId="12" xfId="0" applyFont="1" applyBorder="1"/>
    <xf numFmtId="43" fontId="0" fillId="0" borderId="12" xfId="0" applyNumberFormat="1" applyBorder="1"/>
    <xf numFmtId="0" fontId="1" fillId="0" borderId="11" xfId="0" applyFont="1" applyBorder="1"/>
    <xf numFmtId="43" fontId="1" fillId="0" borderId="12" xfId="0" applyNumberFormat="1" applyFont="1" applyBorder="1"/>
    <xf numFmtId="0" fontId="1" fillId="0" borderId="13" xfId="0" applyFont="1" applyBorder="1"/>
    <xf numFmtId="0" fontId="5" fillId="0" borderId="14" xfId="0" applyFont="1" applyBorder="1"/>
    <xf numFmtId="43" fontId="1" fillId="0" borderId="14" xfId="0" applyNumberFormat="1" applyFont="1" applyBorder="1" applyAlignment="1">
      <alignment horizontal="center"/>
    </xf>
    <xf numFmtId="0" fontId="1" fillId="0" borderId="14" xfId="0" applyFont="1" applyBorder="1"/>
    <xf numFmtId="43" fontId="1" fillId="0" borderId="15" xfId="0" applyNumberFormat="1" applyFont="1" applyBorder="1"/>
    <xf numFmtId="165" fontId="0" fillId="0" borderId="0" xfId="0" applyNumberFormat="1"/>
    <xf numFmtId="0" fontId="12" fillId="0" borderId="1" xfId="0" applyFont="1" applyBorder="1" applyAlignment="1" applyProtection="1">
      <alignment horizontal="center" vertical="center"/>
      <protection locked="0"/>
    </xf>
    <xf numFmtId="165" fontId="8" fillId="0" borderId="3" xfId="0" applyNumberFormat="1" applyFont="1" applyBorder="1" applyAlignment="1" applyProtection="1">
      <alignment horizontal="center" vertical="center"/>
      <protection locked="0"/>
    </xf>
    <xf numFmtId="165" fontId="8" fillId="0" borderId="5"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0" fillId="0" borderId="0" xfId="0" applyAlignment="1">
      <alignment horizontal="center"/>
    </xf>
    <xf numFmtId="0" fontId="12" fillId="7" borderId="17" xfId="0" applyFont="1" applyFill="1" applyBorder="1" applyAlignment="1" applyProtection="1">
      <alignment horizontal="center" vertical="center"/>
      <protection locked="0"/>
    </xf>
    <xf numFmtId="0" fontId="7" fillId="2" borderId="17" xfId="0" applyFont="1" applyFill="1" applyBorder="1" applyAlignment="1">
      <alignment horizontal="left" vertical="center"/>
    </xf>
    <xf numFmtId="0" fontId="15" fillId="0" borderId="24" xfId="0" applyFont="1" applyBorder="1" applyAlignment="1">
      <alignment horizontal="left" vertical="center"/>
    </xf>
    <xf numFmtId="0" fontId="8" fillId="0" borderId="24" xfId="0" applyFont="1" applyBorder="1" applyAlignment="1">
      <alignment horizontal="left" vertical="center"/>
    </xf>
    <xf numFmtId="165" fontId="7" fillId="7" borderId="17" xfId="0" applyNumberFormat="1" applyFont="1" applyFill="1" applyBorder="1" applyAlignment="1" applyProtection="1">
      <alignment horizontal="center" vertical="center"/>
      <protection locked="0"/>
    </xf>
    <xf numFmtId="165" fontId="8" fillId="7" borderId="17" xfId="0" applyNumberFormat="1" applyFont="1" applyFill="1" applyBorder="1" applyAlignment="1" applyProtection="1">
      <alignment horizontal="center" vertical="center"/>
      <protection locked="0"/>
    </xf>
    <xf numFmtId="0" fontId="16" fillId="0" borderId="17" xfId="3" applyFont="1" applyFill="1" applyBorder="1" applyAlignment="1" applyProtection="1">
      <alignment horizontal="left" vertical="center"/>
    </xf>
    <xf numFmtId="165" fontId="8" fillId="7" borderId="17" xfId="1" applyNumberFormat="1" applyFont="1" applyFill="1" applyBorder="1" applyAlignment="1" applyProtection="1">
      <alignment horizontal="center" vertical="center"/>
      <protection locked="0"/>
    </xf>
    <xf numFmtId="14" fontId="7" fillId="0" borderId="17" xfId="0" applyNumberFormat="1" applyFont="1" applyBorder="1" applyAlignment="1">
      <alignment horizontal="center" vertical="center"/>
    </xf>
    <xf numFmtId="0" fontId="0" fillId="0" borderId="28" xfId="0" applyBorder="1"/>
    <xf numFmtId="0" fontId="0" fillId="0" borderId="29" xfId="0" applyBorder="1"/>
    <xf numFmtId="0" fontId="2" fillId="0" borderId="28" xfId="0" applyFont="1" applyBorder="1"/>
    <xf numFmtId="0" fontId="2" fillId="0" borderId="29" xfId="0" applyFont="1" applyBorder="1"/>
    <xf numFmtId="43" fontId="0" fillId="0" borderId="29" xfId="0" applyNumberFormat="1" applyBorder="1"/>
    <xf numFmtId="0" fontId="1" fillId="0" borderId="39" xfId="0" applyFont="1" applyBorder="1"/>
    <xf numFmtId="43" fontId="1" fillId="0" borderId="41" xfId="0" applyNumberFormat="1" applyFont="1" applyBorder="1"/>
    <xf numFmtId="0" fontId="16" fillId="6" borderId="25" xfId="3" applyFont="1" applyFill="1" applyBorder="1" applyAlignment="1" applyProtection="1">
      <alignment horizontal="left" vertical="center"/>
    </xf>
    <xf numFmtId="165" fontId="7" fillId="7" borderId="17" xfId="1" applyNumberFormat="1" applyFont="1" applyFill="1" applyBorder="1" applyAlignment="1" applyProtection="1">
      <alignment horizontal="center" vertical="center"/>
      <protection locked="0"/>
    </xf>
    <xf numFmtId="0" fontId="7" fillId="6" borderId="23" xfId="0" applyFont="1" applyFill="1" applyBorder="1" applyAlignment="1">
      <alignment horizontal="left" vertical="center"/>
    </xf>
    <xf numFmtId="0" fontId="7" fillId="0" borderId="23" xfId="0" applyFont="1" applyBorder="1" applyAlignment="1">
      <alignment horizontal="left" vertical="center"/>
    </xf>
    <xf numFmtId="164" fontId="7" fillId="0" borderId="1" xfId="2" applyNumberFormat="1" applyFont="1" applyBorder="1" applyAlignment="1" applyProtection="1">
      <alignment horizontal="center" vertical="center"/>
    </xf>
    <xf numFmtId="0" fontId="7" fillId="6" borderId="0" xfId="0" applyFont="1" applyFill="1" applyAlignment="1">
      <alignment horizontal="left" vertical="center"/>
    </xf>
    <xf numFmtId="0" fontId="8" fillId="0" borderId="28" xfId="0" applyFont="1" applyBorder="1" applyAlignment="1">
      <alignment horizontal="left" vertical="center"/>
    </xf>
    <xf numFmtId="0" fontId="7" fillId="0" borderId="17" xfId="0" applyFont="1" applyBorder="1" applyAlignment="1">
      <alignment horizontal="left" vertical="center"/>
    </xf>
    <xf numFmtId="0" fontId="7" fillId="2" borderId="26" xfId="0" applyFont="1" applyFill="1" applyBorder="1" applyAlignment="1">
      <alignment horizontal="left" vertical="center"/>
    </xf>
    <xf numFmtId="43" fontId="0" fillId="0" borderId="29" xfId="1" applyFont="1" applyBorder="1" applyProtection="1"/>
    <xf numFmtId="0" fontId="0" fillId="0" borderId="0" xfId="0" applyAlignment="1">
      <alignment horizontal="left"/>
    </xf>
    <xf numFmtId="0" fontId="5" fillId="0" borderId="0" xfId="0" applyFont="1" applyAlignment="1">
      <alignment horizontal="left"/>
    </xf>
    <xf numFmtId="44" fontId="7" fillId="7" borderId="17" xfId="4" applyFont="1" applyFill="1" applyBorder="1" applyProtection="1">
      <protection locked="0"/>
    </xf>
    <xf numFmtId="0" fontId="1" fillId="0" borderId="28" xfId="0" applyFont="1" applyBorder="1"/>
    <xf numFmtId="43" fontId="1" fillId="0" borderId="29" xfId="0" applyNumberFormat="1" applyFont="1" applyBorder="1"/>
    <xf numFmtId="0" fontId="11" fillId="0" borderId="35" xfId="0" applyFont="1" applyBorder="1" applyAlignment="1">
      <alignment horizontal="left" vertical="center"/>
    </xf>
    <xf numFmtId="0" fontId="20" fillId="0" borderId="0" xfId="0" applyFont="1" applyAlignment="1">
      <alignment horizontal="left" vertical="center" indent="10"/>
    </xf>
    <xf numFmtId="0" fontId="21" fillId="0" borderId="0" xfId="0" applyFont="1" applyAlignment="1">
      <alignment horizontal="left" vertical="center" wrapText="1" indent="2"/>
    </xf>
    <xf numFmtId="0" fontId="20" fillId="0" borderId="0" xfId="0" applyFont="1" applyAlignment="1">
      <alignment vertical="center" wrapText="1"/>
    </xf>
    <xf numFmtId="0" fontId="4" fillId="0" borderId="40"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pplyProtection="1">
      <alignment horizontal="center" vertical="center"/>
      <protection locked="0"/>
    </xf>
    <xf numFmtId="165" fontId="7" fillId="7" borderId="32" xfId="0" applyNumberFormat="1" applyFont="1" applyFill="1" applyBorder="1" applyAlignment="1" applyProtection="1">
      <alignment horizontal="right" vertical="center"/>
      <protection locked="0"/>
    </xf>
    <xf numFmtId="165" fontId="7" fillId="7" borderId="17" xfId="0" applyNumberFormat="1" applyFont="1" applyFill="1" applyBorder="1" applyAlignment="1" applyProtection="1">
      <alignment horizontal="right" vertical="center" wrapText="1"/>
      <protection locked="0"/>
    </xf>
    <xf numFmtId="165" fontId="7" fillId="7" borderId="17" xfId="0" applyNumberFormat="1" applyFont="1" applyFill="1" applyBorder="1" applyAlignment="1" applyProtection="1">
      <alignment horizontal="right" vertical="center"/>
      <protection locked="0"/>
    </xf>
    <xf numFmtId="165" fontId="7" fillId="7" borderId="17" xfId="0" applyNumberFormat="1" applyFont="1" applyFill="1" applyBorder="1" applyAlignment="1">
      <alignment horizontal="right" vertical="center"/>
    </xf>
    <xf numFmtId="165" fontId="19" fillId="8" borderId="17" xfId="0" applyNumberFormat="1" applyFont="1" applyFill="1" applyBorder="1" applyAlignment="1">
      <alignment horizontal="right" vertical="center"/>
    </xf>
    <xf numFmtId="0" fontId="0" fillId="0" borderId="0" xfId="0" applyAlignment="1">
      <alignment horizontal="right"/>
    </xf>
    <xf numFmtId="165" fontId="7" fillId="8" borderId="17" xfId="0" applyNumberFormat="1" applyFont="1" applyFill="1" applyBorder="1" applyAlignment="1">
      <alignment horizontal="right" vertical="center"/>
    </xf>
    <xf numFmtId="43" fontId="1" fillId="0" borderId="0" xfId="0" applyNumberFormat="1" applyFont="1" applyAlignment="1">
      <alignment horizontal="right"/>
    </xf>
    <xf numFmtId="10" fontId="19" fillId="8" borderId="17" xfId="2" applyNumberFormat="1" applyFont="1" applyFill="1" applyBorder="1" applyAlignment="1" applyProtection="1">
      <alignment horizontal="right" vertical="center"/>
    </xf>
    <xf numFmtId="0" fontId="11" fillId="0" borderId="24" xfId="0" applyFont="1" applyBorder="1" applyAlignment="1">
      <alignment horizontal="left" vertical="center"/>
    </xf>
    <xf numFmtId="0" fontId="7" fillId="0" borderId="35" xfId="0" applyFont="1" applyBorder="1" applyAlignment="1">
      <alignment horizontal="left" vertical="center"/>
    </xf>
    <xf numFmtId="0" fontId="7" fillId="2" borderId="22" xfId="0" applyFont="1" applyFill="1" applyBorder="1" applyAlignment="1">
      <alignment horizontal="left" vertical="center"/>
    </xf>
    <xf numFmtId="165" fontId="19" fillId="8" borderId="17" xfId="0" applyNumberFormat="1" applyFont="1" applyFill="1" applyBorder="1" applyAlignment="1">
      <alignment horizontal="center" vertical="center"/>
    </xf>
    <xf numFmtId="0" fontId="11" fillId="0" borderId="34" xfId="0" applyFont="1" applyBorder="1" applyAlignment="1">
      <alignment horizontal="left" vertical="center"/>
    </xf>
    <xf numFmtId="43" fontId="1" fillId="0" borderId="0" xfId="0" applyNumberFormat="1" applyFont="1" applyAlignment="1">
      <alignment horizontal="center"/>
    </xf>
    <xf numFmtId="0" fontId="7" fillId="2" borderId="1" xfId="0" applyFont="1" applyFill="1" applyBorder="1" applyAlignment="1">
      <alignment horizontal="left" vertical="center"/>
    </xf>
    <xf numFmtId="165" fontId="19" fillId="8" borderId="1" xfId="0" applyNumberFormat="1" applyFont="1" applyFill="1" applyBorder="1" applyAlignment="1">
      <alignment horizontal="center" vertical="center"/>
    </xf>
    <xf numFmtId="43" fontId="1" fillId="0" borderId="40" xfId="0" applyNumberFormat="1" applyFont="1" applyBorder="1" applyAlignment="1">
      <alignment horizontal="center"/>
    </xf>
    <xf numFmtId="0" fontId="1" fillId="0" borderId="40" xfId="0" applyFont="1" applyBorder="1"/>
    <xf numFmtId="0" fontId="13" fillId="0" borderId="17" xfId="0" applyFont="1" applyBorder="1" applyAlignment="1">
      <alignment horizontal="center" vertical="center"/>
    </xf>
    <xf numFmtId="0" fontId="9" fillId="0" borderId="29" xfId="0" applyFont="1" applyBorder="1" applyAlignment="1">
      <alignment vertical="center"/>
    </xf>
    <xf numFmtId="0" fontId="11" fillId="5" borderId="17" xfId="0" applyFont="1" applyFill="1" applyBorder="1" applyAlignment="1">
      <alignment horizontal="left" vertical="center"/>
    </xf>
    <xf numFmtId="0" fontId="11" fillId="0" borderId="0" xfId="0" applyFont="1" applyAlignment="1">
      <alignment horizontal="left" vertical="center"/>
    </xf>
    <xf numFmtId="165" fontId="8" fillId="0" borderId="0" xfId="0" applyNumberFormat="1" applyFont="1" applyAlignment="1">
      <alignment horizontal="center" vertical="center"/>
    </xf>
    <xf numFmtId="165" fontId="7" fillId="4" borderId="43" xfId="0" applyNumberFormat="1" applyFont="1" applyFill="1" applyBorder="1" applyAlignment="1">
      <alignment horizontal="center" vertical="center"/>
    </xf>
    <xf numFmtId="165" fontId="19" fillId="8" borderId="43" xfId="0" applyNumberFormat="1" applyFont="1" applyFill="1" applyBorder="1" applyAlignment="1">
      <alignment horizontal="center" vertical="center"/>
    </xf>
    <xf numFmtId="0" fontId="8" fillId="0" borderId="30" xfId="0" applyFont="1" applyBorder="1" applyAlignment="1">
      <alignment horizontal="left" vertical="center"/>
    </xf>
    <xf numFmtId="0" fontId="7" fillId="0" borderId="18" xfId="0" applyFont="1" applyBorder="1" applyAlignment="1">
      <alignment horizontal="left" vertical="center"/>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11" fillId="0" borderId="16" xfId="0" applyFont="1" applyBorder="1" applyAlignment="1">
      <alignment horizontal="left" vertical="center"/>
    </xf>
    <xf numFmtId="0" fontId="8" fillId="0" borderId="16" xfId="0" applyFont="1" applyBorder="1" applyAlignment="1">
      <alignment horizontal="left" vertical="center"/>
    </xf>
    <xf numFmtId="0" fontId="7" fillId="3" borderId="18" xfId="0" applyFont="1" applyFill="1" applyBorder="1" applyAlignment="1">
      <alignment horizontal="left" vertical="center"/>
    </xf>
    <xf numFmtId="0" fontId="8" fillId="0" borderId="34" xfId="0" applyFont="1" applyBorder="1" applyAlignment="1">
      <alignment horizontal="left" vertical="center"/>
    </xf>
    <xf numFmtId="0" fontId="5" fillId="0" borderId="0" xfId="0" applyFont="1"/>
    <xf numFmtId="165" fontId="7" fillId="2" borderId="17" xfId="0" applyNumberFormat="1" applyFont="1" applyFill="1" applyBorder="1" applyAlignment="1">
      <alignment horizontal="center" vertical="center"/>
    </xf>
    <xf numFmtId="10" fontId="7" fillId="0" borderId="17" xfId="2" applyNumberFormat="1" applyFont="1" applyBorder="1" applyAlignment="1" applyProtection="1">
      <alignment horizontal="center" vertical="center"/>
    </xf>
    <xf numFmtId="0" fontId="22" fillId="0" borderId="40" xfId="0" applyFont="1" applyBorder="1" applyAlignment="1">
      <alignment horizontal="left" vertical="center"/>
    </xf>
    <xf numFmtId="0" fontId="22" fillId="0" borderId="40" xfId="0" applyFont="1" applyBorder="1"/>
    <xf numFmtId="0" fontId="0" fillId="0" borderId="0" xfId="0" applyAlignment="1">
      <alignment horizontal="center" wrapText="1"/>
    </xf>
    <xf numFmtId="0" fontId="0" fillId="0" borderId="26" xfId="0" applyBorder="1" applyAlignment="1">
      <alignment horizontal="center" vertical="center" wrapText="1"/>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18" fillId="0" borderId="2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9"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4" fillId="0" borderId="0" xfId="0" applyFont="1" applyAlignment="1">
      <alignment horizontal="center" vertical="center"/>
    </xf>
    <xf numFmtId="0" fontId="7" fillId="0" borderId="24" xfId="0" applyFont="1" applyBorder="1" applyAlignment="1">
      <alignment horizontal="center" vertical="center"/>
    </xf>
    <xf numFmtId="0" fontId="7" fillId="0" borderId="29"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0" fillId="0" borderId="0" xfId="0" applyAlignment="1">
      <alignment horizontal="center"/>
    </xf>
    <xf numFmtId="0" fontId="9" fillId="0" borderId="6" xfId="0" applyFont="1" applyBorder="1" applyAlignment="1">
      <alignment horizontal="center" vertical="center"/>
    </xf>
    <xf numFmtId="0" fontId="9" fillId="0" borderId="44"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13" fillId="0" borderId="42" xfId="0" applyFont="1" applyBorder="1" applyAlignment="1">
      <alignment horizontal="center" vertical="center"/>
    </xf>
    <xf numFmtId="0" fontId="13" fillId="0" borderId="2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165" fontId="8" fillId="5" borderId="26" xfId="0" applyNumberFormat="1" applyFont="1" applyFill="1" applyBorder="1" applyAlignment="1" applyProtection="1">
      <alignment horizontal="center" vertical="center"/>
      <protection locked="0"/>
    </xf>
    <xf numFmtId="165" fontId="8" fillId="5" borderId="19" xfId="0" applyNumberFormat="1" applyFont="1" applyFill="1" applyBorder="1" applyAlignment="1" applyProtection="1">
      <alignment horizontal="center" vertical="center"/>
      <protection locked="0"/>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9" fillId="0" borderId="7" xfId="0" applyFont="1" applyBorder="1" applyAlignment="1">
      <alignment horizontal="center" vertical="center"/>
    </xf>
    <xf numFmtId="0" fontId="8" fillId="0" borderId="0" xfId="0" applyFont="1" applyAlignment="1">
      <alignment horizontal="center"/>
    </xf>
  </cellXfs>
  <cellStyles count="5">
    <cellStyle name="Comma" xfId="1" builtinId="3"/>
    <cellStyle name="Currency" xfId="4" builtinId="4"/>
    <cellStyle name="Hyperlink" xfId="3" builtinId="8"/>
    <cellStyle name="Normal" xfId="0" builtinId="0"/>
    <cellStyle name="Percent" xfId="2" builtinId="5"/>
  </cellStyles>
  <dxfs count="5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dxf>
    <dxf>
      <font>
        <condense val="0"/>
        <extend val="0"/>
        <color rgb="FF9C6500"/>
      </font>
      <fill>
        <patternFill>
          <bgColor rgb="FFFFEB9C"/>
        </patternFill>
      </fill>
    </dxf>
    <dxf>
      <font>
        <condense val="0"/>
        <extend val="0"/>
        <color rgb="FF006100"/>
      </font>
      <fill>
        <patternFill>
          <bgColor rgb="FFC6EFCE"/>
        </patternFill>
      </fill>
    </dxf>
    <dxf>
      <font>
        <color rgb="FFFF0000"/>
      </font>
      <fill>
        <patternFill patternType="none">
          <bgColor auto="1"/>
        </patternFill>
      </fill>
    </dxf>
    <dxf>
      <font>
        <color rgb="FF00B050"/>
      </font>
      <fill>
        <patternFill patternType="none">
          <bgColor auto="1"/>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FF0000"/>
      </font>
      <fill>
        <patternFill patternType="none">
          <bgColor auto="1"/>
        </patternFill>
      </fill>
    </dxf>
    <dxf>
      <font>
        <color rgb="FF00B050"/>
      </font>
      <fill>
        <patternFill patternType="none">
          <bgColor auto="1"/>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006100"/>
      </font>
      <fill>
        <patternFill>
          <bgColor rgb="FFC6EFCE"/>
        </patternFill>
      </fill>
    </dxf>
    <dxf>
      <font>
        <condense val="0"/>
        <extend val="0"/>
        <color rgb="FF9C6500"/>
      </font>
      <fill>
        <patternFill>
          <bgColor rgb="FFFFEB9C"/>
        </patternFill>
      </fill>
    </dxf>
    <dxf>
      <font>
        <b/>
        <i/>
        <color rgb="FFFFFF00"/>
      </font>
      <fill>
        <patternFill>
          <bgColor rgb="FFFF0000"/>
        </patternFill>
      </fill>
    </dxf>
    <dxf>
      <font>
        <b/>
        <i/>
        <color rgb="FFFFFF00"/>
      </font>
      <fill>
        <patternFill>
          <bgColor rgb="FF00B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FF0000"/>
      </font>
      <fill>
        <patternFill patternType="none">
          <bgColor auto="1"/>
        </patternFill>
      </fill>
    </dxf>
    <dxf>
      <font>
        <color rgb="FF00B050"/>
      </font>
      <fill>
        <patternFill patternType="none">
          <bgColor auto="1"/>
        </patternFill>
      </fill>
    </dxf>
    <dxf>
      <font>
        <color theme="0"/>
      </font>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ndense val="0"/>
        <extend val="0"/>
        <color rgb="FF006100"/>
      </font>
      <fill>
        <patternFill>
          <bgColor rgb="FFC6EFCE"/>
        </patternFill>
      </fill>
    </dxf>
    <dxf>
      <font>
        <condense val="0"/>
        <extend val="0"/>
        <color rgb="FF9C6500"/>
      </font>
      <fill>
        <patternFill>
          <bgColor rgb="FFFFEB9C"/>
        </patternFill>
      </fill>
    </dxf>
    <dxf>
      <font>
        <b/>
        <i/>
        <color rgb="FFFFFF00"/>
      </font>
      <fill>
        <patternFill>
          <bgColor rgb="FFFF0000"/>
        </patternFill>
      </fill>
    </dxf>
    <dxf>
      <font>
        <b/>
        <i/>
        <color rgb="FFFFFF00"/>
      </font>
      <fill>
        <patternFill>
          <bgColor rgb="FF00B050"/>
        </patternFill>
      </fill>
    </dxf>
    <dxf>
      <font>
        <b/>
        <i/>
      </font>
      <fill>
        <patternFill>
          <bgColor rgb="FFFFC000"/>
        </patternFill>
      </fill>
    </dxf>
    <dxf>
      <font>
        <b/>
        <i/>
        <color rgb="FF00B05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707026</xdr:colOff>
      <xdr:row>2</xdr:row>
      <xdr:rowOff>101601</xdr:rowOff>
    </xdr:from>
    <xdr:to>
      <xdr:col>4</xdr:col>
      <xdr:colOff>2076450</xdr:colOff>
      <xdr:row>3</xdr:row>
      <xdr:rowOff>136526</xdr:rowOff>
    </xdr:to>
    <xdr:pic>
      <xdr:nvPicPr>
        <xdr:cNvPr id="3" name="Picture 2" descr="community first">
          <a:extLst>
            <a:ext uri="{FF2B5EF4-FFF2-40B4-BE49-F238E27FC236}">
              <a16:creationId xmlns:a16="http://schemas.microsoft.com/office/drawing/2014/main" id="{81E02EBB-6736-D97F-44FE-BFD6353968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5193" y="800101"/>
          <a:ext cx="1365614" cy="328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2709333</xdr:colOff>
      <xdr:row>2</xdr:row>
      <xdr:rowOff>124912</xdr:rowOff>
    </xdr:from>
    <xdr:to>
      <xdr:col>5</xdr:col>
      <xdr:colOff>510540</xdr:colOff>
      <xdr:row>4</xdr:row>
      <xdr:rowOff>16722</xdr:rowOff>
    </xdr:to>
    <xdr:pic>
      <xdr:nvPicPr>
        <xdr:cNvPr id="4" name="Picture 3" descr="EasyStreet">
          <a:extLst>
            <a:ext uri="{FF2B5EF4-FFF2-40B4-BE49-F238E27FC236}">
              <a16:creationId xmlns:a16="http://schemas.microsoft.com/office/drawing/2014/main" id="{F7446782-06C1-69B4-2EE7-158690FCE5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00" y="823412"/>
          <a:ext cx="1212850" cy="340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447675</xdr:colOff>
      <xdr:row>1</xdr:row>
      <xdr:rowOff>485775</xdr:rowOff>
    </xdr:from>
    <xdr:to>
      <xdr:col>4</xdr:col>
      <xdr:colOff>1811384</xdr:colOff>
      <xdr:row>3</xdr:row>
      <xdr:rowOff>17145</xdr:rowOff>
    </xdr:to>
    <xdr:pic>
      <xdr:nvPicPr>
        <xdr:cNvPr id="2" name="Picture 1" descr="community first">
          <a:extLst>
            <a:ext uri="{FF2B5EF4-FFF2-40B4-BE49-F238E27FC236}">
              <a16:creationId xmlns:a16="http://schemas.microsoft.com/office/drawing/2014/main" id="{703077D4-BB17-4218-BA7C-BE2E9203D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676275"/>
          <a:ext cx="1363709" cy="329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2337164</xdr:colOff>
      <xdr:row>1</xdr:row>
      <xdr:rowOff>492305</xdr:rowOff>
    </xdr:from>
    <xdr:to>
      <xdr:col>5</xdr:col>
      <xdr:colOff>399779</xdr:colOff>
      <xdr:row>3</xdr:row>
      <xdr:rowOff>60959</xdr:rowOff>
    </xdr:to>
    <xdr:pic>
      <xdr:nvPicPr>
        <xdr:cNvPr id="3" name="Picture 2" descr="EasyStreet">
          <a:extLst>
            <a:ext uri="{FF2B5EF4-FFF2-40B4-BE49-F238E27FC236}">
              <a16:creationId xmlns:a16="http://schemas.microsoft.com/office/drawing/2014/main" id="{1828A07A-F5DD-4A5B-822D-5E71A2874F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66389" y="682805"/>
          <a:ext cx="1327785" cy="368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714375</xdr:colOff>
      <xdr:row>1</xdr:row>
      <xdr:rowOff>476250</xdr:rowOff>
    </xdr:from>
    <xdr:to>
      <xdr:col>4</xdr:col>
      <xdr:colOff>2078084</xdr:colOff>
      <xdr:row>3</xdr:row>
      <xdr:rowOff>15240</xdr:rowOff>
    </xdr:to>
    <xdr:pic>
      <xdr:nvPicPr>
        <xdr:cNvPr id="3" name="Picture 2" descr="community first">
          <a:extLst>
            <a:ext uri="{FF2B5EF4-FFF2-40B4-BE49-F238E27FC236}">
              <a16:creationId xmlns:a16="http://schemas.microsoft.com/office/drawing/2014/main" id="{DCDDBF89-F406-4647-BA69-E01A4CC7A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0" y="666750"/>
          <a:ext cx="1363709" cy="329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2603864</xdr:colOff>
      <xdr:row>1</xdr:row>
      <xdr:rowOff>482780</xdr:rowOff>
    </xdr:from>
    <xdr:to>
      <xdr:col>5</xdr:col>
      <xdr:colOff>666479</xdr:colOff>
      <xdr:row>3</xdr:row>
      <xdr:rowOff>60959</xdr:rowOff>
    </xdr:to>
    <xdr:pic>
      <xdr:nvPicPr>
        <xdr:cNvPr id="4" name="Picture 3" descr="EasyStreet">
          <a:extLst>
            <a:ext uri="{FF2B5EF4-FFF2-40B4-BE49-F238E27FC236}">
              <a16:creationId xmlns:a16="http://schemas.microsoft.com/office/drawing/2014/main" id="{84E0B3ED-363E-4BDA-BADC-9DB7045C1C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3089" y="673280"/>
          <a:ext cx="1327785" cy="368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2952751</xdr:colOff>
      <xdr:row>1</xdr:row>
      <xdr:rowOff>28575</xdr:rowOff>
    </xdr:from>
    <xdr:to>
      <xdr:col>3</xdr:col>
      <xdr:colOff>227111</xdr:colOff>
      <xdr:row>1</xdr:row>
      <xdr:rowOff>485774</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t="9434"/>
        <a:stretch>
          <a:fillRect/>
        </a:stretch>
      </xdr:blipFill>
      <xdr:spPr bwMode="auto">
        <a:xfrm>
          <a:off x="3190876" y="228600"/>
          <a:ext cx="1751110" cy="457199"/>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mmunityfirst.com.au/Stamp-duty-calculato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rvices.lmiconnect.com.au/lmiOnline/common/tools/calculator/CalculatePremium.do?action=startCalculation" TargetMode="External"/><Relationship Id="rId1" Type="http://schemas.openxmlformats.org/officeDocument/2006/relationships/hyperlink" Target="http://www.communityfirst.com.au/Stamp-duty-calculato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rvices.lmiconnect.com.au/lmiOnline/common/tools/calculator/CalculatePremium.do?action=startCalculation" TargetMode="External"/><Relationship Id="rId1" Type="http://schemas.openxmlformats.org/officeDocument/2006/relationships/hyperlink" Target="http://www.communityfirst.com.au/Stamp-duty-calculato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57B7-227D-4492-AF77-12412854C3E4}">
  <sheetPr>
    <tabColor theme="3" tint="-0.249977111117893"/>
    <pageSetUpPr fitToPage="1"/>
  </sheetPr>
  <dimension ref="A1:S32"/>
  <sheetViews>
    <sheetView showGridLines="0" zoomScaleNormal="100" workbookViewId="0">
      <selection activeCell="Q22" sqref="Q22"/>
    </sheetView>
  </sheetViews>
  <sheetFormatPr defaultRowHeight="14.45"/>
  <cols>
    <col min="1" max="1" width="3.5703125" customWidth="1"/>
    <col min="2" max="2" width="48.42578125" bestFit="1" customWidth="1"/>
    <col min="3" max="3" width="18.7109375" customWidth="1"/>
    <col min="4" max="4" width="5.5703125" customWidth="1"/>
    <col min="5" max="5" width="49.7109375" bestFit="1" customWidth="1"/>
    <col min="6" max="6" width="19" bestFit="1" customWidth="1"/>
    <col min="7" max="7" width="3.5703125" customWidth="1"/>
    <col min="8" max="8" width="8.85546875" customWidth="1"/>
    <col min="9" max="9" width="12.85546875" hidden="1" customWidth="1"/>
    <col min="10" max="14" width="8.85546875" hidden="1" customWidth="1"/>
    <col min="15" max="15" width="12.28515625" hidden="1" customWidth="1"/>
  </cols>
  <sheetData>
    <row r="1" spans="1:19" ht="15" thickBot="1"/>
    <row r="2" spans="1:19" ht="39.75" customHeight="1" thickBot="1">
      <c r="A2" s="117" t="s">
        <v>0</v>
      </c>
      <c r="B2" s="118"/>
      <c r="C2" s="118"/>
      <c r="D2" s="118"/>
      <c r="E2" s="118"/>
      <c r="F2" s="118"/>
      <c r="G2" s="119"/>
      <c r="H2" s="14"/>
      <c r="O2" s="27"/>
    </row>
    <row r="3" spans="1:19" ht="23.25" customHeight="1" thickBot="1">
      <c r="A3" s="42"/>
      <c r="B3" s="33"/>
      <c r="C3" s="41">
        <f ca="1">TODAY()</f>
        <v>45597</v>
      </c>
      <c r="G3" s="43"/>
      <c r="I3" s="13"/>
      <c r="J3" t="s">
        <v>1</v>
      </c>
    </row>
    <row r="4" spans="1:19" ht="12.75" customHeight="1">
      <c r="A4" s="42"/>
      <c r="B4" s="54"/>
      <c r="G4" s="43"/>
      <c r="I4" s="13"/>
      <c r="J4" t="s">
        <v>2</v>
      </c>
    </row>
    <row r="5" spans="1:19" ht="12.75" customHeight="1" thickBot="1">
      <c r="A5" s="42"/>
      <c r="G5" s="43"/>
      <c r="I5" s="13"/>
      <c r="J5" t="s">
        <v>3</v>
      </c>
    </row>
    <row r="6" spans="1:19" s="2" customFormat="1" ht="25.9" thickBot="1">
      <c r="A6" s="44"/>
      <c r="B6" s="120" t="s">
        <v>4</v>
      </c>
      <c r="C6" s="121"/>
      <c r="D6" s="6"/>
      <c r="E6" s="120" t="s">
        <v>5</v>
      </c>
      <c r="F6" s="121"/>
      <c r="G6" s="45"/>
      <c r="I6" s="13"/>
      <c r="J6"/>
      <c r="K6"/>
      <c r="L6"/>
      <c r="R6" s="65"/>
      <c r="S6"/>
    </row>
    <row r="7" spans="1:19" ht="18.75" customHeight="1" thickBot="1">
      <c r="A7" s="42"/>
      <c r="B7" s="51" t="s">
        <v>6</v>
      </c>
      <c r="C7" s="61">
        <v>800000</v>
      </c>
      <c r="D7" s="8"/>
      <c r="E7" s="52" t="s">
        <v>7</v>
      </c>
      <c r="F7" s="71">
        <v>755000</v>
      </c>
      <c r="G7" s="46"/>
      <c r="I7" s="13"/>
      <c r="R7" s="65"/>
    </row>
    <row r="8" spans="1:19" ht="18.75" customHeight="1" thickBot="1">
      <c r="A8" s="42"/>
      <c r="B8" s="35" t="s">
        <v>8</v>
      </c>
      <c r="C8" s="61"/>
      <c r="D8" s="8"/>
      <c r="E8" s="36" t="s">
        <v>9</v>
      </c>
      <c r="F8" s="72">
        <v>55000</v>
      </c>
      <c r="G8" s="46"/>
      <c r="I8" s="13"/>
      <c r="R8" s="65"/>
    </row>
    <row r="9" spans="1:19" ht="18.75" customHeight="1" thickBot="1">
      <c r="A9" s="42"/>
      <c r="B9" s="36" t="s">
        <v>10</v>
      </c>
      <c r="C9" s="61">
        <v>600</v>
      </c>
      <c r="D9" s="8"/>
      <c r="E9" s="36" t="s">
        <v>11</v>
      </c>
      <c r="F9" s="73">
        <v>10000</v>
      </c>
      <c r="G9" s="46"/>
      <c r="I9" s="13"/>
      <c r="R9" s="65"/>
    </row>
    <row r="10" spans="1:19" ht="18.75" customHeight="1" thickBot="1">
      <c r="A10" s="42"/>
      <c r="B10" s="36" t="s">
        <v>12</v>
      </c>
      <c r="C10" s="61">
        <v>0</v>
      </c>
      <c r="D10" s="8"/>
      <c r="E10" s="36" t="s">
        <v>13</v>
      </c>
      <c r="F10" s="73"/>
      <c r="G10" s="46"/>
      <c r="I10" s="13"/>
      <c r="R10" s="66"/>
      <c r="S10" s="67"/>
    </row>
    <row r="11" spans="1:19" ht="18.75" customHeight="1" thickBot="1">
      <c r="A11" s="42"/>
      <c r="B11" s="36" t="s">
        <v>14</v>
      </c>
      <c r="C11" s="61">
        <v>2000</v>
      </c>
      <c r="D11" s="8"/>
      <c r="E11" s="55" t="s">
        <v>15</v>
      </c>
      <c r="F11" s="73"/>
      <c r="G11" s="46"/>
      <c r="I11" s="13"/>
      <c r="R11" s="66"/>
      <c r="S11" s="67"/>
    </row>
    <row r="12" spans="1:19" ht="18.75" customHeight="1" thickBot="1">
      <c r="A12" s="42"/>
      <c r="B12" s="36" t="s">
        <v>16</v>
      </c>
      <c r="C12" s="61">
        <v>2000</v>
      </c>
      <c r="D12" s="8"/>
      <c r="E12" s="56" t="s">
        <v>17</v>
      </c>
      <c r="F12" s="74">
        <f>SUM(F8:F11)</f>
        <v>65000</v>
      </c>
      <c r="G12" s="46"/>
      <c r="R12" s="66"/>
      <c r="S12" s="67"/>
    </row>
    <row r="13" spans="1:19" ht="18.75" customHeight="1" thickBot="1">
      <c r="A13" s="42"/>
      <c r="B13" s="64" t="s">
        <v>18</v>
      </c>
      <c r="C13" s="61"/>
      <c r="D13" s="8"/>
      <c r="G13" s="46"/>
    </row>
    <row r="14" spans="1:19" ht="18.75" customHeight="1" thickBot="1">
      <c r="A14" s="42"/>
      <c r="D14" s="8"/>
      <c r="E14" s="57" t="s">
        <v>19</v>
      </c>
      <c r="F14" s="75">
        <f>SUM(F7:F7)+SUM(F12)</f>
        <v>820000</v>
      </c>
      <c r="G14" s="58"/>
    </row>
    <row r="15" spans="1:19" ht="18.75" customHeight="1" thickBot="1">
      <c r="A15" s="42"/>
      <c r="B15" s="34" t="s">
        <v>20</v>
      </c>
      <c r="C15" s="75">
        <f>SUM(C7:C13)</f>
        <v>804600</v>
      </c>
      <c r="D15" s="8"/>
      <c r="E15" s="59"/>
      <c r="F15" s="76"/>
      <c r="G15" s="43"/>
    </row>
    <row r="16" spans="1:19" ht="18.75" customHeight="1" thickBot="1">
      <c r="A16" s="42"/>
      <c r="D16" s="8"/>
      <c r="E16" s="57" t="s">
        <v>21</v>
      </c>
      <c r="F16" s="77">
        <f>F14-C15</f>
        <v>15400</v>
      </c>
      <c r="G16" s="43"/>
      <c r="I16" t="s">
        <v>3</v>
      </c>
      <c r="J16" s="114" t="str">
        <f>IF(F16&gt;(C7*0.02),"Applicants retained funds exceed policy - please reduce loan amount according to HGS and Community First policy","Applicants retained funds are within policy - proposed loan amount is acceptable")</f>
        <v>Applicants retained funds are within policy - proposed loan amount is acceptable</v>
      </c>
      <c r="K16" s="115"/>
      <c r="L16" s="115"/>
      <c r="M16" s="115"/>
      <c r="N16" s="116"/>
    </row>
    <row r="17" spans="1:14" ht="18.75" customHeight="1" thickBot="1">
      <c r="A17" s="42"/>
      <c r="B17" s="69" t="s">
        <v>22</v>
      </c>
      <c r="D17" s="8"/>
      <c r="E17" s="60"/>
      <c r="F17" s="78"/>
      <c r="G17" s="43"/>
      <c r="I17" t="s">
        <v>23</v>
      </c>
      <c r="J17" s="114" t="str">
        <f>IF(F16&gt;(C7*0.05),"Applicants retained funds exceed policy - please reduce loan amount according to HGS and Community First policy","Applicants retained funds are within policy - proposed loan amount is acceptable")</f>
        <v>Applicants retained funds are within policy - proposed loan amount is acceptable</v>
      </c>
      <c r="K17" s="115"/>
      <c r="L17" s="115"/>
      <c r="M17" s="115"/>
      <c r="N17" s="116"/>
    </row>
    <row r="18" spans="1:14" ht="18.75" customHeight="1" thickBot="1">
      <c r="A18" s="42"/>
      <c r="B18" s="70" t="s">
        <v>3</v>
      </c>
      <c r="D18" s="8"/>
      <c r="E18" s="57" t="s">
        <v>24</v>
      </c>
      <c r="F18" s="79">
        <f>F7/C7</f>
        <v>0.94374999999999998</v>
      </c>
      <c r="G18" s="43"/>
    </row>
    <row r="19" spans="1:14" ht="18.75" customHeight="1" thickBot="1">
      <c r="A19" s="42"/>
      <c r="C19" s="5"/>
      <c r="F19" s="32"/>
      <c r="G19" s="43"/>
    </row>
    <row r="20" spans="1:14" ht="45.6" customHeight="1" thickBot="1">
      <c r="A20" s="42"/>
      <c r="B20" s="114" t="str">
        <f>IF(B18="Purchase",J16,J17)</f>
        <v>Applicants retained funds are within policy - proposed loan amount is acceptable</v>
      </c>
      <c r="C20" s="115"/>
      <c r="D20" s="115"/>
      <c r="E20" s="115"/>
      <c r="F20" s="116"/>
      <c r="G20" s="43"/>
      <c r="I20">
        <f>IF(B20="Applicants retained funds exceed policy - please reduce loan amount according to HGS and Community First policy",2,1)</f>
        <v>1</v>
      </c>
    </row>
    <row r="21" spans="1:14" s="1" customFormat="1" ht="18.75" customHeight="1" thickBot="1">
      <c r="A21" s="62"/>
      <c r="B21"/>
      <c r="C21"/>
      <c r="D21"/>
      <c r="E21"/>
      <c r="F21"/>
      <c r="G21" s="63"/>
      <c r="I21"/>
      <c r="J21"/>
      <c r="K21"/>
      <c r="L21"/>
    </row>
    <row r="22" spans="1:14" ht="148.15" customHeight="1" thickBot="1">
      <c r="A22" s="42"/>
      <c r="B22" s="111" t="str">
        <f>IF(I20=2,C32,"N/A")</f>
        <v>N/A</v>
      </c>
      <c r="C22" s="112"/>
      <c r="D22" s="112"/>
      <c r="E22" s="112"/>
      <c r="F22" s="113"/>
      <c r="G22" s="46"/>
    </row>
    <row r="23" spans="1:14" s="1" customFormat="1" ht="18.75" customHeight="1" thickBot="1">
      <c r="A23" s="47"/>
      <c r="B23" s="108" t="s">
        <v>25</v>
      </c>
      <c r="C23" s="68"/>
      <c r="D23" s="68"/>
      <c r="E23" s="68"/>
      <c r="F23" s="68"/>
      <c r="G23" s="48"/>
      <c r="K23"/>
    </row>
    <row r="24" spans="1:14" ht="18.75" customHeight="1">
      <c r="B24" s="31"/>
      <c r="C24" s="31"/>
      <c r="D24" s="31"/>
      <c r="E24" s="31"/>
      <c r="F24" s="31"/>
    </row>
    <row r="32" spans="1:14" ht="176.45" hidden="1" customHeight="1">
      <c r="C32" s="110" t="s">
        <v>26</v>
      </c>
      <c r="D32" s="110"/>
      <c r="E32" s="110"/>
      <c r="F32" s="110"/>
      <c r="G32" s="110"/>
    </row>
  </sheetData>
  <sheetProtection algorithmName="SHA-512" hashValue="Z2qQDN2i+gdXixBjvgFo8/kRtVVMrMV90CPdhke6QPDsERWbHRYNdUJnIMGjyg/eQG2DqBJx0+X08q66cBeevw==" saltValue="Jd5UU6IeLvaAjm8kZwoSoQ==" spinCount="100000" sheet="1" objects="1" scenarios="1"/>
  <mergeCells count="8">
    <mergeCell ref="C32:G32"/>
    <mergeCell ref="B22:F22"/>
    <mergeCell ref="J16:N16"/>
    <mergeCell ref="J17:N17"/>
    <mergeCell ref="A2:G2"/>
    <mergeCell ref="B6:C6"/>
    <mergeCell ref="E6:F6"/>
    <mergeCell ref="B20:F20"/>
  </mergeCells>
  <conditionalFormatting sqref="B18">
    <cfRule type="notContainsText" dxfId="53" priority="1" operator="notContains" text="Purchase">
      <formula>ISERROR(SEARCH("Purchase",B18))</formula>
    </cfRule>
    <cfRule type="containsText" dxfId="52" priority="2" operator="containsText" text="Purchase">
      <formula>NOT(ISERROR(SEARCH("Purchase",B18)))</formula>
    </cfRule>
  </conditionalFormatting>
  <conditionalFormatting sqref="B20">
    <cfRule type="notContainsText" dxfId="51" priority="7" operator="notContains" text="exceed">
      <formula>ISERROR(SEARCH("exceed",B20))</formula>
    </cfRule>
    <cfRule type="containsText" dxfId="50" priority="8" operator="containsText" text="exceed">
      <formula>NOT(ISERROR(SEARCH("exceed",B20)))</formula>
    </cfRule>
  </conditionalFormatting>
  <conditionalFormatting sqref="B22">
    <cfRule type="containsText" dxfId="49" priority="10" operator="containsText" text="80">
      <formula>NOT(ISERROR(SEARCH("80",B22)))</formula>
    </cfRule>
    <cfRule type="containsText" dxfId="48" priority="14" operator="containsText" text="under">
      <formula>NOT(ISERROR(SEARCH("under",B22)))</formula>
    </cfRule>
    <cfRule type="containsText" dxfId="47" priority="20" operator="containsText" text="#DIV/0!">
      <formula>NOT(ISERROR(SEARCH("#DIV/0!",B22)))</formula>
    </cfRule>
  </conditionalFormatting>
  <conditionalFormatting sqref="B23:F23">
    <cfRule type="containsText" dxfId="46" priority="9" operator="containsText" text="98">
      <formula>NOT(ISERROR(SEARCH("98",B23)))</formula>
    </cfRule>
  </conditionalFormatting>
  <conditionalFormatting sqref="B23:F24">
    <cfRule type="cellIs" dxfId="45" priority="13" operator="equal">
      <formula>0</formula>
    </cfRule>
  </conditionalFormatting>
  <conditionalFormatting sqref="B24:F24">
    <cfRule type="containsText" dxfId="44" priority="15" operator="containsText" text="You">
      <formula>NOT(ISERROR(SEARCH("You",B24)))</formula>
    </cfRule>
    <cfRule type="containsText" dxfId="43" priority="16" operator="containsText" text="#DIV/0!">
      <formula>NOT(ISERROR(SEARCH("#DIV/0!",B24)))</formula>
    </cfRule>
    <cfRule type="containsText" dxfId="42" priority="17" operator="containsText" text="under">
      <formula>NOT(ISERROR(SEARCH("under",B24)))</formula>
    </cfRule>
    <cfRule type="containsText" dxfId="41" priority="18" operator="containsText" text="over">
      <formula>NOT(ISERROR(SEARCH("over",B24)))</formula>
    </cfRule>
  </conditionalFormatting>
  <conditionalFormatting sqref="F16">
    <cfRule type="cellIs" dxfId="40" priority="11" operator="greaterThan">
      <formula>0</formula>
    </cfRule>
    <cfRule type="cellIs" dxfId="39" priority="12" operator="equal">
      <formula>0</formula>
    </cfRule>
    <cfRule type="cellIs" dxfId="38" priority="19" operator="lessThan">
      <formula>0</formula>
    </cfRule>
  </conditionalFormatting>
  <conditionalFormatting sqref="F18">
    <cfRule type="cellIs" dxfId="37" priority="21" operator="lessThan">
      <formula>0.8</formula>
    </cfRule>
    <cfRule type="cellIs" dxfId="36" priority="22" operator="between">
      <formula>0.8</formula>
      <formula>0.949</formula>
    </cfRule>
    <cfRule type="cellIs" dxfId="35" priority="23" operator="greaterThan">
      <formula>0.95</formula>
    </cfRule>
    <cfRule type="cellIs" dxfId="34" priority="24" operator="lessThan">
      <formula>0</formula>
    </cfRule>
  </conditionalFormatting>
  <conditionalFormatting sqref="J16:J17">
    <cfRule type="notContainsText" dxfId="33" priority="3" operator="notContains" text="exceed">
      <formula>ISERROR(SEARCH("exceed",J16))</formula>
    </cfRule>
    <cfRule type="containsText" dxfId="32" priority="4" operator="containsText" text="exceed">
      <formula>NOT(ISERROR(SEARCH("exceed",J16)))</formula>
    </cfRule>
  </conditionalFormatting>
  <dataValidations count="3">
    <dataValidation type="whole" errorStyle="warning" allowBlank="1" showInputMessage="1" showErrorMessage="1" errorTitle="LVR Over 95%" error="The LVR for this calculation exceeds 95%. Maximum LVR including capitalised LMI is 98%" sqref="F18" xr:uid="{59482E55-D81B-42AF-BC3C-F35CAE5993A5}">
      <formula1>0</formula1>
      <formula2>95</formula2>
    </dataValidation>
    <dataValidation type="whole" allowBlank="1" showInputMessage="1" showErrorMessage="1" errorTitle="Number Required" sqref="C7:C13" xr:uid="{646F95CE-2D33-4C76-AF46-E1E7038AFD46}">
      <formula1>0</formula1>
      <formula2>10000000</formula2>
    </dataValidation>
    <dataValidation type="list" allowBlank="1" showInputMessage="1" showErrorMessage="1" sqref="B18" xr:uid="{1E6BE6FD-7267-4C25-967D-E00900D1E92D}">
      <formula1>$J$3:$J$5</formula1>
    </dataValidation>
  </dataValidations>
  <hyperlinks>
    <hyperlink ref="B8" r:id="rId1" xr:uid="{3CB06A75-A39C-4F0F-83CA-9C310DEAAECC}"/>
  </hyperlinks>
  <printOptions horizontalCentered="1"/>
  <pageMargins left="0.70866141732283472" right="0.70866141732283472" top="0.74803149606299213" bottom="0.74803149606299213" header="0.31496062992125984" footer="0.31496062992125984"/>
  <pageSetup paperSize="9" scale="7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26"/>
  <sheetViews>
    <sheetView showGridLines="0" workbookViewId="0">
      <selection activeCell="B28" sqref="B28"/>
    </sheetView>
  </sheetViews>
  <sheetFormatPr defaultRowHeight="14.45"/>
  <cols>
    <col min="1" max="1" width="3.5703125" customWidth="1"/>
    <col min="2" max="2" width="48.42578125" bestFit="1" customWidth="1"/>
    <col min="3" max="3" width="18.7109375" customWidth="1"/>
    <col min="4" max="4" width="5.5703125" customWidth="1"/>
    <col min="5" max="5" width="47.42578125" customWidth="1"/>
    <col min="6" max="6" width="19" bestFit="1" customWidth="1"/>
    <col min="7" max="7" width="3.5703125" customWidth="1"/>
    <col min="15" max="15" width="170" hidden="1" customWidth="1"/>
  </cols>
  <sheetData>
    <row r="1" spans="1:15" ht="15" thickBot="1"/>
    <row r="2" spans="1:15" ht="39.75" customHeight="1" thickBot="1">
      <c r="A2" s="117" t="s">
        <v>27</v>
      </c>
      <c r="B2" s="118"/>
      <c r="C2" s="118"/>
      <c r="D2" s="118"/>
      <c r="E2" s="118"/>
      <c r="F2" s="118"/>
      <c r="G2" s="119"/>
      <c r="H2" s="14"/>
      <c r="O2" s="27"/>
    </row>
    <row r="3" spans="1:15" ht="23.25" customHeight="1" thickBot="1">
      <c r="A3" s="42"/>
      <c r="B3" s="33"/>
      <c r="C3" s="41">
        <f ca="1">TODAY()</f>
        <v>45597</v>
      </c>
      <c r="G3" s="43"/>
      <c r="I3" s="13"/>
    </row>
    <row r="4" spans="1:15" ht="12.75" customHeight="1" thickBot="1">
      <c r="A4" s="42"/>
      <c r="G4" s="43"/>
      <c r="I4" s="13"/>
      <c r="O4" t="s">
        <v>28</v>
      </c>
    </row>
    <row r="5" spans="1:15" s="2" customFormat="1" ht="25.9" thickBot="1">
      <c r="A5" s="44"/>
      <c r="B5" s="120" t="s">
        <v>4</v>
      </c>
      <c r="C5" s="121"/>
      <c r="D5" s="6"/>
      <c r="E5" s="120" t="s">
        <v>5</v>
      </c>
      <c r="F5" s="121"/>
      <c r="G5" s="45"/>
      <c r="I5" s="13"/>
      <c r="J5"/>
      <c r="K5"/>
      <c r="L5"/>
      <c r="O5" s="2" t="s">
        <v>29</v>
      </c>
    </row>
    <row r="6" spans="1:15" ht="18.75" customHeight="1" thickBot="1">
      <c r="A6" s="42"/>
      <c r="B6" s="51" t="s">
        <v>30</v>
      </c>
      <c r="C6" s="37"/>
      <c r="D6" s="8"/>
      <c r="E6" s="52" t="s">
        <v>31</v>
      </c>
      <c r="F6" s="37"/>
      <c r="G6" s="46"/>
      <c r="I6" s="13"/>
      <c r="O6" t="s">
        <v>32</v>
      </c>
    </row>
    <row r="7" spans="1:15" ht="18.75" customHeight="1" thickBot="1">
      <c r="A7" s="42"/>
      <c r="B7" s="51" t="s">
        <v>33</v>
      </c>
      <c r="C7" s="37"/>
      <c r="D7" s="8"/>
      <c r="E7" s="52" t="s">
        <v>34</v>
      </c>
      <c r="F7" s="37"/>
      <c r="G7" s="46"/>
      <c r="I7" s="13"/>
    </row>
    <row r="8" spans="1:15" ht="18.75" customHeight="1" thickBot="1">
      <c r="A8" s="42"/>
      <c r="B8" s="80" t="s">
        <v>18</v>
      </c>
      <c r="C8" s="38"/>
      <c r="D8" s="8"/>
      <c r="E8" s="123"/>
      <c r="F8" s="124"/>
      <c r="G8" s="46"/>
      <c r="I8" s="13"/>
      <c r="O8" t="s">
        <v>35</v>
      </c>
    </row>
    <row r="9" spans="1:15" ht="18.75" customHeight="1" thickBot="1">
      <c r="A9" s="42"/>
      <c r="B9" s="80" t="s">
        <v>18</v>
      </c>
      <c r="C9" s="38"/>
      <c r="D9" s="8"/>
      <c r="E9" s="80" t="s">
        <v>18</v>
      </c>
      <c r="F9" s="38"/>
      <c r="G9" s="46"/>
      <c r="I9" s="13"/>
    </row>
    <row r="10" spans="1:15" ht="18.75" customHeight="1" thickBot="1">
      <c r="A10" s="42"/>
      <c r="B10" s="80" t="s">
        <v>18</v>
      </c>
      <c r="C10" s="38"/>
      <c r="D10" s="8"/>
      <c r="E10" s="80" t="s">
        <v>18</v>
      </c>
      <c r="F10" s="38"/>
      <c r="G10" s="46"/>
      <c r="I10" s="13"/>
    </row>
    <row r="11" spans="1:15" ht="18.75" customHeight="1" thickBot="1">
      <c r="A11" s="42"/>
      <c r="B11" s="80" t="s">
        <v>18</v>
      </c>
      <c r="C11" s="38"/>
      <c r="D11" s="8"/>
      <c r="E11" s="80" t="s">
        <v>18</v>
      </c>
      <c r="F11" s="38"/>
      <c r="G11" s="46"/>
      <c r="I11" s="13"/>
    </row>
    <row r="12" spans="1:15" ht="18.75" customHeight="1" thickBot="1">
      <c r="A12" s="42"/>
      <c r="B12" s="125"/>
      <c r="C12" s="126"/>
      <c r="D12" s="8"/>
      <c r="E12" s="36" t="s">
        <v>13</v>
      </c>
      <c r="F12" s="37"/>
      <c r="G12" s="46"/>
    </row>
    <row r="13" spans="1:15" ht="18.75" customHeight="1" thickBot="1">
      <c r="A13" s="42"/>
      <c r="B13" s="35" t="s">
        <v>8</v>
      </c>
      <c r="C13" s="38"/>
      <c r="D13" s="8"/>
      <c r="E13" s="36" t="s">
        <v>36</v>
      </c>
      <c r="F13" s="38"/>
      <c r="G13" s="46"/>
    </row>
    <row r="14" spans="1:15" ht="18.75" customHeight="1" thickBot="1">
      <c r="A14" s="42"/>
      <c r="B14" s="36" t="s">
        <v>10</v>
      </c>
      <c r="C14" s="38"/>
      <c r="D14" s="8"/>
      <c r="E14" s="36" t="s">
        <v>11</v>
      </c>
      <c r="F14" s="38"/>
      <c r="G14" s="58"/>
    </row>
    <row r="15" spans="1:15" ht="18.75" customHeight="1" thickBot="1">
      <c r="A15" s="42"/>
      <c r="B15" s="36" t="s">
        <v>12</v>
      </c>
      <c r="C15" s="38"/>
      <c r="D15" s="8"/>
      <c r="E15" s="81" t="s">
        <v>37</v>
      </c>
      <c r="F15" s="37"/>
      <c r="G15" s="43"/>
    </row>
    <row r="16" spans="1:15" ht="18.75" customHeight="1" thickBot="1">
      <c r="A16" s="42"/>
      <c r="B16" s="36" t="s">
        <v>14</v>
      </c>
      <c r="C16" s="38"/>
      <c r="D16" s="8"/>
      <c r="G16" s="43"/>
    </row>
    <row r="17" spans="1:12" ht="18.75" customHeight="1" thickBot="1">
      <c r="A17" s="42"/>
      <c r="B17" s="36" t="s">
        <v>16</v>
      </c>
      <c r="C17" s="40"/>
      <c r="D17" s="8"/>
      <c r="E17" s="82" t="s">
        <v>19</v>
      </c>
      <c r="F17" s="83">
        <f>SUM(F6:F7)+SUM(F9:F15)</f>
        <v>0</v>
      </c>
      <c r="G17" s="43"/>
    </row>
    <row r="18" spans="1:12" ht="18.75" customHeight="1" thickBot="1">
      <c r="A18" s="42"/>
      <c r="B18" s="84" t="s">
        <v>18</v>
      </c>
      <c r="C18" s="38"/>
      <c r="D18" s="8"/>
      <c r="E18" s="60"/>
      <c r="F18" s="85"/>
      <c r="G18" s="43"/>
    </row>
    <row r="19" spans="1:12" ht="18.75" customHeight="1" thickBot="1">
      <c r="A19" s="42"/>
      <c r="B19" s="39" t="s">
        <v>38</v>
      </c>
      <c r="C19" s="38"/>
      <c r="D19" s="8"/>
      <c r="E19" s="86" t="s">
        <v>21</v>
      </c>
      <c r="F19" s="87">
        <f>F17-C21</f>
        <v>0</v>
      </c>
      <c r="G19" s="43"/>
    </row>
    <row r="20" spans="1:12" ht="18.75" customHeight="1">
      <c r="A20" s="42"/>
      <c r="C20" s="5"/>
      <c r="E20" s="59"/>
      <c r="F20" s="32"/>
      <c r="G20" s="43"/>
    </row>
    <row r="21" spans="1:12" s="1" customFormat="1" ht="18.75" customHeight="1">
      <c r="A21" s="62"/>
      <c r="B21" s="86" t="s">
        <v>20</v>
      </c>
      <c r="C21" s="87">
        <f>SUM(C6:C11)+SUM(C13:C19)</f>
        <v>0</v>
      </c>
      <c r="E21" s="86" t="s">
        <v>24</v>
      </c>
      <c r="F21" s="53" t="e">
        <f>(F6+F7)/(C6+C7)</f>
        <v>#DIV/0!</v>
      </c>
      <c r="G21" s="63"/>
      <c r="I21"/>
      <c r="J21"/>
      <c r="K21"/>
      <c r="L21"/>
    </row>
    <row r="22" spans="1:12" s="1" customFormat="1" ht="18.75" customHeight="1" thickBot="1">
      <c r="A22" s="47"/>
      <c r="B22" s="109" t="s">
        <v>25</v>
      </c>
      <c r="C22" s="88"/>
      <c r="D22" s="89"/>
      <c r="E22" s="89"/>
      <c r="F22" s="89"/>
      <c r="G22" s="48"/>
      <c r="I22"/>
      <c r="J22"/>
      <c r="K22"/>
      <c r="L22"/>
    </row>
    <row r="23" spans="1:12" ht="18" customHeight="1">
      <c r="G23" s="3"/>
    </row>
    <row r="24" spans="1:12" s="1" customFormat="1" ht="18.75" customHeight="1">
      <c r="B24" s="122"/>
      <c r="C24" s="122"/>
      <c r="D24" s="122"/>
      <c r="E24" s="122"/>
      <c r="F24" s="122"/>
      <c r="G24" s="4"/>
      <c r="K24"/>
    </row>
    <row r="25" spans="1:12" ht="18.75" customHeight="1">
      <c r="B25" s="122"/>
      <c r="C25" s="122"/>
      <c r="D25" s="122"/>
      <c r="E25" s="122"/>
      <c r="F25" s="122"/>
    </row>
    <row r="26" spans="1:12">
      <c r="B26" s="122">
        <f>IF(F19&lt;0,O8,O7)</f>
        <v>0</v>
      </c>
      <c r="C26" s="122"/>
      <c r="D26" s="122"/>
      <c r="E26" s="122"/>
      <c r="F26" s="122"/>
    </row>
  </sheetData>
  <sheetProtection algorithmName="SHA-512" hashValue="l9ly/lbbS4pFBCu5Gl+XdPQsQn0vhmAB/04BVN7kWeyy3OLHur8CcOVcrQW1Ffp0cXP6fpTVi+vqYiIek5ulaA==" saltValue="+oOWDAogoayHc4zmZQjpFA==" spinCount="100000" sheet="1" objects="1" scenarios="1"/>
  <mergeCells count="8">
    <mergeCell ref="B24:F24"/>
    <mergeCell ref="E8:F8"/>
    <mergeCell ref="B26:F26"/>
    <mergeCell ref="B25:F25"/>
    <mergeCell ref="A2:G2"/>
    <mergeCell ref="B12:C12"/>
    <mergeCell ref="B5:C5"/>
    <mergeCell ref="E5:F5"/>
  </mergeCells>
  <conditionalFormatting sqref="B24:F24">
    <cfRule type="containsText" dxfId="31" priority="2" operator="containsText" text="80">
      <formula>NOT(ISERROR(SEARCH("80",B24)))</formula>
    </cfRule>
    <cfRule type="containsText" dxfId="30" priority="6" operator="containsText" text="under">
      <formula>NOT(ISERROR(SEARCH("under",B24)))</formula>
    </cfRule>
    <cfRule type="containsText" dxfId="29" priority="13" operator="containsText" text="#DIV/0!">
      <formula>NOT(ISERROR(SEARCH("#DIV/0!",B24)))</formula>
    </cfRule>
  </conditionalFormatting>
  <conditionalFormatting sqref="B25:F25">
    <cfRule type="containsText" dxfId="28" priority="1" operator="containsText" text="98">
      <formula>NOT(ISERROR(SEARCH("98",B25)))</formula>
    </cfRule>
  </conditionalFormatting>
  <conditionalFormatting sqref="B25:F26">
    <cfRule type="cellIs" dxfId="27" priority="5" operator="equal">
      <formula>0</formula>
    </cfRule>
  </conditionalFormatting>
  <conditionalFormatting sqref="B26:F26">
    <cfRule type="containsText" dxfId="26" priority="8" operator="containsText" text="You">
      <formula>NOT(ISERROR(SEARCH("You",B26)))</formula>
    </cfRule>
    <cfRule type="containsText" dxfId="25" priority="9" operator="containsText" text="#DIV/0!">
      <formula>NOT(ISERROR(SEARCH("#DIV/0!",B26)))</formula>
    </cfRule>
    <cfRule type="containsText" dxfId="24" priority="10" operator="containsText" text="under">
      <formula>NOT(ISERROR(SEARCH("under",B26)))</formula>
    </cfRule>
    <cfRule type="containsText" dxfId="23" priority="11" operator="containsText" text="over">
      <formula>NOT(ISERROR(SEARCH("over",B26)))</formula>
    </cfRule>
  </conditionalFormatting>
  <conditionalFormatting sqref="F19">
    <cfRule type="cellIs" dxfId="22" priority="3" operator="greaterThan">
      <formula>0</formula>
    </cfRule>
    <cfRule type="cellIs" dxfId="21" priority="4" operator="equal">
      <formula>0</formula>
    </cfRule>
    <cfRule type="cellIs" dxfId="20" priority="12" operator="lessThan">
      <formula>0</formula>
    </cfRule>
  </conditionalFormatting>
  <conditionalFormatting sqref="F21">
    <cfRule type="cellIs" dxfId="19" priority="18" operator="lessThan">
      <formula>0.8</formula>
    </cfRule>
    <cfRule type="cellIs" dxfId="18" priority="19" operator="between">
      <formula>0.8</formula>
      <formula>0.949</formula>
    </cfRule>
    <cfRule type="cellIs" dxfId="17" priority="20" operator="greaterThan">
      <formula>0.95</formula>
    </cfRule>
    <cfRule type="cellIs" dxfId="16" priority="27" operator="lessThan">
      <formula>0</formula>
    </cfRule>
  </conditionalFormatting>
  <dataValidations count="2">
    <dataValidation type="whole" allowBlank="1" showInputMessage="1" showErrorMessage="1" errorTitle="Number Required" sqref="C13:C19 C6:C11" xr:uid="{00000000-0002-0000-0200-000000000000}">
      <formula1>0</formula1>
      <formula2>10000000</formula2>
    </dataValidation>
    <dataValidation type="whole" errorStyle="warning" allowBlank="1" showInputMessage="1" showErrorMessage="1" errorTitle="LVR Over 95%" error="The LVR for this calculation exceeds 95%. Maximum LVR including capitalised LMI is 98%" sqref="F21" xr:uid="{00000000-0002-0000-0200-000001000000}">
      <formula1>0</formula1>
      <formula2>95</formula2>
    </dataValidation>
  </dataValidations>
  <hyperlinks>
    <hyperlink ref="B13" r:id="rId1" xr:uid="{00000000-0004-0000-0200-000000000000}"/>
    <hyperlink ref="B19" r:id="rId2" xr:uid="{00000000-0004-0000-0200-000001000000}"/>
  </hyperlinks>
  <pageMargins left="0.70866141732283472" right="0.70866141732283472" top="0.74803149606299213" bottom="0.74803149606299213" header="0.31496062992125984" footer="0.31496062992125984"/>
  <pageSetup paperSize="9" scale="8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32"/>
  <sheetViews>
    <sheetView showGridLines="0" tabSelected="1" workbookViewId="0">
      <selection activeCell="D6" sqref="D6:E7"/>
    </sheetView>
  </sheetViews>
  <sheetFormatPr defaultRowHeight="14.45"/>
  <cols>
    <col min="1" max="1" width="3.5703125" customWidth="1"/>
    <col min="2" max="2" width="48.42578125" bestFit="1" customWidth="1"/>
    <col min="3" max="3" width="18.7109375" customWidth="1"/>
    <col min="4" max="4" width="5.5703125" customWidth="1"/>
    <col min="5" max="5" width="47.42578125" customWidth="1"/>
    <col min="6" max="6" width="19" bestFit="1" customWidth="1"/>
    <col min="7" max="7" width="3.5703125" customWidth="1"/>
    <col min="15" max="15" width="9.140625" hidden="1" customWidth="1"/>
    <col min="16" max="16" width="5.5703125" customWidth="1"/>
  </cols>
  <sheetData>
    <row r="1" spans="1:16" ht="15" thickBot="1"/>
    <row r="2" spans="1:16" ht="39.75" customHeight="1" thickBot="1">
      <c r="A2" s="117" t="s">
        <v>39</v>
      </c>
      <c r="B2" s="118"/>
      <c r="C2" s="118"/>
      <c r="D2" s="118"/>
      <c r="E2" s="118"/>
      <c r="F2" s="118"/>
      <c r="G2" s="119"/>
      <c r="H2" s="14"/>
      <c r="P2" s="27"/>
    </row>
    <row r="3" spans="1:16" ht="23.25" customHeight="1" thickBot="1">
      <c r="A3" s="42"/>
      <c r="B3" s="33"/>
      <c r="C3" s="41">
        <f ca="1">TODAY()</f>
        <v>45597</v>
      </c>
      <c r="G3" s="43"/>
      <c r="J3" s="13"/>
    </row>
    <row r="4" spans="1:16" ht="12.75" customHeight="1" thickBot="1">
      <c r="A4" s="42"/>
      <c r="G4" s="43"/>
      <c r="J4" s="13"/>
      <c r="O4" t="s">
        <v>28</v>
      </c>
    </row>
    <row r="5" spans="1:16" ht="18.75" customHeight="1" thickBot="1">
      <c r="A5" s="42"/>
      <c r="B5" s="132" t="s">
        <v>40</v>
      </c>
      <c r="C5" s="133"/>
      <c r="D5" s="134" t="s">
        <v>41</v>
      </c>
      <c r="E5" s="135"/>
      <c r="F5" s="90" t="s">
        <v>42</v>
      </c>
      <c r="G5" s="91"/>
      <c r="J5" s="13"/>
      <c r="O5" s="2" t="s">
        <v>29</v>
      </c>
    </row>
    <row r="6" spans="1:16" ht="18.75" customHeight="1" thickBot="1">
      <c r="A6" s="42"/>
      <c r="B6" s="92" t="s">
        <v>43</v>
      </c>
      <c r="C6" s="37">
        <v>549000</v>
      </c>
      <c r="D6" s="136"/>
      <c r="E6" s="137"/>
      <c r="F6" s="37">
        <f>(C6*0.8)-D6</f>
        <v>439200</v>
      </c>
      <c r="G6" s="43"/>
      <c r="J6" s="13"/>
      <c r="O6" t="s">
        <v>44</v>
      </c>
    </row>
    <row r="7" spans="1:16" ht="18.75" customHeight="1" thickBot="1">
      <c r="A7" s="42"/>
      <c r="B7" s="92" t="s">
        <v>45</v>
      </c>
      <c r="C7" s="37"/>
      <c r="D7" s="136"/>
      <c r="E7" s="137"/>
      <c r="F7" s="37">
        <f>(C7*0.8)-D7</f>
        <v>0</v>
      </c>
      <c r="G7" s="43"/>
      <c r="J7" s="13"/>
    </row>
    <row r="8" spans="1:16" ht="18.75" customHeight="1" thickBot="1">
      <c r="A8" s="42"/>
      <c r="B8" s="93"/>
      <c r="C8" s="94"/>
      <c r="D8" s="94"/>
      <c r="E8" s="95" t="s">
        <v>46</v>
      </c>
      <c r="F8" s="96">
        <f>F7+F6</f>
        <v>439200</v>
      </c>
      <c r="G8" s="43"/>
      <c r="O8" t="s">
        <v>35</v>
      </c>
    </row>
    <row r="9" spans="1:16" ht="11.25" customHeight="1" thickBot="1">
      <c r="A9" s="42"/>
      <c r="G9" s="43"/>
      <c r="O9" t="s">
        <v>47</v>
      </c>
    </row>
    <row r="10" spans="1:16" s="2" customFormat="1" ht="25.9" thickBot="1">
      <c r="A10" s="44"/>
      <c r="B10" s="120" t="s">
        <v>4</v>
      </c>
      <c r="C10" s="121"/>
      <c r="D10" s="6"/>
      <c r="E10" s="128" t="s">
        <v>5</v>
      </c>
      <c r="F10" s="129"/>
      <c r="G10" s="45"/>
      <c r="J10"/>
      <c r="K10"/>
      <c r="L10"/>
      <c r="M10"/>
    </row>
    <row r="11" spans="1:16" ht="18.75" customHeight="1" thickBot="1">
      <c r="A11" s="42"/>
      <c r="B11" s="97" t="s">
        <v>30</v>
      </c>
      <c r="C11" s="37">
        <v>549000</v>
      </c>
      <c r="D11" s="8"/>
      <c r="E11" s="98" t="s">
        <v>31</v>
      </c>
      <c r="F11" s="37">
        <v>520000</v>
      </c>
      <c r="G11" s="46"/>
    </row>
    <row r="12" spans="1:16" ht="18.75" customHeight="1" thickBot="1">
      <c r="A12" s="42"/>
      <c r="B12" s="99" t="s">
        <v>33</v>
      </c>
      <c r="C12" s="37"/>
      <c r="D12" s="8"/>
      <c r="E12" s="98" t="s">
        <v>34</v>
      </c>
      <c r="F12" s="37"/>
      <c r="G12" s="46"/>
    </row>
    <row r="13" spans="1:16" ht="18.75" customHeight="1" thickBot="1">
      <c r="A13" s="42"/>
      <c r="B13" s="100" t="s">
        <v>48</v>
      </c>
      <c r="C13" s="37"/>
      <c r="D13" s="8"/>
      <c r="E13" s="130"/>
      <c r="F13" s="131"/>
      <c r="G13" s="46"/>
    </row>
    <row r="14" spans="1:16" ht="18.75" customHeight="1" thickBot="1">
      <c r="A14" s="42"/>
      <c r="B14" s="36" t="s">
        <v>49</v>
      </c>
      <c r="C14" s="37"/>
      <c r="D14" s="8"/>
      <c r="E14" s="101" t="s">
        <v>50</v>
      </c>
      <c r="F14" s="37"/>
      <c r="G14" s="46"/>
    </row>
    <row r="15" spans="1:16" ht="18.75" customHeight="1" thickBot="1">
      <c r="A15" s="42"/>
      <c r="B15" s="36" t="s">
        <v>51</v>
      </c>
      <c r="C15" s="37"/>
      <c r="D15" s="8"/>
      <c r="E15" s="101" t="s">
        <v>18</v>
      </c>
      <c r="F15" s="37"/>
      <c r="G15" s="46"/>
    </row>
    <row r="16" spans="1:16" ht="18.75" customHeight="1" thickBot="1">
      <c r="A16" s="42"/>
      <c r="B16" s="36" t="s">
        <v>52</v>
      </c>
      <c r="C16" s="37"/>
      <c r="D16" s="8"/>
      <c r="E16" s="101" t="s">
        <v>18</v>
      </c>
      <c r="F16" s="37"/>
      <c r="G16" s="46"/>
    </row>
    <row r="17" spans="1:12" ht="18.75" customHeight="1" thickBot="1">
      <c r="A17" s="42"/>
      <c r="B17" s="125"/>
      <c r="C17" s="126"/>
      <c r="D17" s="8"/>
      <c r="E17" s="102" t="s">
        <v>36</v>
      </c>
      <c r="F17" s="37"/>
      <c r="G17" s="46"/>
    </row>
    <row r="18" spans="1:12" ht="18.75" customHeight="1" thickBot="1">
      <c r="A18" s="42"/>
      <c r="B18" s="35" t="s">
        <v>8</v>
      </c>
      <c r="C18" s="37">
        <v>10165</v>
      </c>
      <c r="D18" s="8"/>
      <c r="E18" s="102" t="s">
        <v>11</v>
      </c>
      <c r="F18" s="37"/>
      <c r="G18" s="46"/>
    </row>
    <row r="19" spans="1:12" ht="18.75" customHeight="1" thickBot="1">
      <c r="A19" s="42"/>
      <c r="B19" s="36" t="s">
        <v>10</v>
      </c>
      <c r="C19" s="37">
        <v>195</v>
      </c>
      <c r="D19" s="8"/>
      <c r="E19" s="102" t="s">
        <v>37</v>
      </c>
      <c r="F19" s="37"/>
      <c r="G19" s="58"/>
    </row>
    <row r="20" spans="1:12" ht="18.75" customHeight="1" thickBot="1">
      <c r="A20" s="42"/>
      <c r="B20" s="36" t="s">
        <v>12</v>
      </c>
      <c r="C20" s="37"/>
      <c r="D20" s="8"/>
      <c r="E20" s="103" t="s">
        <v>53</v>
      </c>
      <c r="F20" s="37"/>
      <c r="G20" s="43"/>
    </row>
    <row r="21" spans="1:12" ht="18.75" customHeight="1" thickBot="1">
      <c r="A21" s="42"/>
      <c r="B21" s="36" t="s">
        <v>14</v>
      </c>
      <c r="C21" s="37">
        <v>421</v>
      </c>
      <c r="D21" s="8"/>
      <c r="G21" s="43"/>
    </row>
    <row r="22" spans="1:12" ht="18.75" customHeight="1" thickBot="1">
      <c r="A22" s="42"/>
      <c r="B22" s="36" t="s">
        <v>16</v>
      </c>
      <c r="C22" s="50">
        <v>1500</v>
      </c>
      <c r="D22" s="8"/>
      <c r="E22" s="34" t="s">
        <v>19</v>
      </c>
      <c r="F22" s="83">
        <f>SUM(F11:F12)+SUM(F14:F20)</f>
        <v>520000</v>
      </c>
      <c r="G22" s="43"/>
    </row>
    <row r="23" spans="1:12" ht="18.75" customHeight="1" thickBot="1">
      <c r="A23" s="42"/>
      <c r="B23" s="104" t="s">
        <v>54</v>
      </c>
      <c r="C23" s="37"/>
      <c r="D23" s="8"/>
      <c r="E23" s="105"/>
      <c r="F23" s="85"/>
      <c r="G23" s="43"/>
    </row>
    <row r="24" spans="1:12" ht="18.75" customHeight="1" thickBot="1">
      <c r="A24" s="42"/>
      <c r="B24" s="49" t="s">
        <v>38</v>
      </c>
      <c r="C24" s="37">
        <v>15797</v>
      </c>
      <c r="D24" s="8"/>
      <c r="E24" s="34" t="s">
        <v>21</v>
      </c>
      <c r="F24" s="106">
        <f>F22-C26</f>
        <v>-57078</v>
      </c>
      <c r="G24" s="43"/>
    </row>
    <row r="25" spans="1:12" ht="18.75" customHeight="1" thickBot="1">
      <c r="A25" s="42"/>
      <c r="C25" s="5"/>
      <c r="F25" s="32"/>
      <c r="G25" s="43"/>
    </row>
    <row r="26" spans="1:12" s="1" customFormat="1" ht="18.75" customHeight="1" thickBot="1">
      <c r="A26" s="62"/>
      <c r="B26" s="10" t="s">
        <v>20</v>
      </c>
      <c r="C26" s="87">
        <f>SUM(C11:C16)+SUM(C18:C24)</f>
        <v>577078</v>
      </c>
      <c r="E26" s="34" t="s">
        <v>55</v>
      </c>
      <c r="F26" s="107">
        <f>(F12+F11+D7+D6+F20)/(C6+C7+C11+C12)</f>
        <v>0.47358834244080145</v>
      </c>
      <c r="G26" s="63"/>
    </row>
    <row r="27" spans="1:12" s="1" customFormat="1" ht="18.75" customHeight="1" thickBot="1">
      <c r="A27" s="47"/>
      <c r="B27" s="109" t="s">
        <v>25</v>
      </c>
      <c r="C27" s="88"/>
      <c r="D27" s="89"/>
      <c r="E27" s="89"/>
      <c r="F27" s="89"/>
      <c r="G27" s="48"/>
    </row>
    <row r="28" spans="1:12" ht="18" customHeight="1">
      <c r="G28" s="3"/>
    </row>
    <row r="29" spans="1:12" s="1" customFormat="1" ht="18.75" customHeight="1">
      <c r="B29" s="122">
        <f>IF(F20&gt;F8,O9,O10)</f>
        <v>0</v>
      </c>
      <c r="C29" s="122"/>
      <c r="D29" s="122"/>
      <c r="E29" s="122"/>
      <c r="F29" s="122"/>
      <c r="G29" s="4"/>
      <c r="L29"/>
    </row>
    <row r="30" spans="1:12" ht="18.75" customHeight="1">
      <c r="B30" s="122" t="str">
        <f>IF(F26&gt;0.8,O4,O5)</f>
        <v>Congratulations, the loan is under 80% of the value of the property! No Lenders Mortgage Insurance Required</v>
      </c>
      <c r="C30" s="122"/>
      <c r="D30" s="122"/>
      <c r="E30" s="122"/>
      <c r="F30" s="122"/>
    </row>
    <row r="31" spans="1:12">
      <c r="B31" s="122">
        <f>IF(F26&gt;0.95,O6,O7)</f>
        <v>0</v>
      </c>
      <c r="C31" s="122"/>
      <c r="D31" s="122"/>
      <c r="E31" s="122"/>
      <c r="F31" s="122"/>
    </row>
    <row r="32" spans="1:12">
      <c r="B32" s="127"/>
      <c r="C32" s="127"/>
      <c r="D32" s="127"/>
      <c r="E32" s="127"/>
      <c r="F32" s="127"/>
    </row>
  </sheetData>
  <sheetProtection algorithmName="SHA-512" hashValue="Hxv3HVXOabGWMOclOf9UoTwoE9PaePys8rr1tySPsb8y8Dglq1+zgvY2Mum0bLphjFRSSugQR2xNgnWu8rXkrw==" saltValue="FXxKXKb+iNvSEp+aySL6cw==" spinCount="100000" sheet="1" objects="1" scenarios="1" selectLockedCells="1"/>
  <mergeCells count="13">
    <mergeCell ref="B31:F31"/>
    <mergeCell ref="B32:F32"/>
    <mergeCell ref="B30:F30"/>
    <mergeCell ref="B29:F29"/>
    <mergeCell ref="A2:G2"/>
    <mergeCell ref="B10:C10"/>
    <mergeCell ref="E10:F10"/>
    <mergeCell ref="E13:F13"/>
    <mergeCell ref="B17:C17"/>
    <mergeCell ref="B5:C5"/>
    <mergeCell ref="D5:E5"/>
    <mergeCell ref="D6:E6"/>
    <mergeCell ref="D7:E7"/>
  </mergeCells>
  <conditionalFormatting sqref="B29:F29">
    <cfRule type="cellIs" dxfId="15" priority="4" operator="equal">
      <formula>0</formula>
    </cfRule>
    <cfRule type="containsText" dxfId="14" priority="7" operator="containsText" text="equity">
      <formula>NOT(ISERROR(SEARCH("equity",B29)))</formula>
    </cfRule>
    <cfRule type="containsText" dxfId="13" priority="13" operator="containsText" text="#DIV/0!">
      <formula>NOT(ISERROR(SEARCH("#DIV/0!",B29)))</formula>
    </cfRule>
    <cfRule type="containsText" dxfId="12" priority="14" operator="containsText" text="under">
      <formula>NOT(ISERROR(SEARCH("under",B29)))</formula>
    </cfRule>
    <cfRule type="containsText" dxfId="11" priority="15" operator="containsText" text="over">
      <formula>NOT(ISERROR(SEARCH("over",B29)))</formula>
    </cfRule>
  </conditionalFormatting>
  <conditionalFormatting sqref="B30:F30">
    <cfRule type="containsText" dxfId="10" priority="3" operator="containsText" text="under 80">
      <formula>NOT(ISERROR(SEARCH("under 80",B30)))</formula>
    </cfRule>
    <cfRule type="containsText" dxfId="9" priority="6" operator="containsText" text="over 80">
      <formula>NOT(ISERROR(SEARCH("over 80",B30)))</formula>
    </cfRule>
  </conditionalFormatting>
  <conditionalFormatting sqref="B30:F31">
    <cfRule type="cellIs" dxfId="8" priority="8" operator="equal">
      <formula>0</formula>
    </cfRule>
  </conditionalFormatting>
  <conditionalFormatting sqref="B31:F31">
    <cfRule type="containsText" dxfId="7" priority="5" operator="containsText" text="98">
      <formula>NOT(ISERROR(SEARCH("98",B31)))</formula>
    </cfRule>
  </conditionalFormatting>
  <conditionalFormatting sqref="F24">
    <cfRule type="cellIs" dxfId="6" priority="1" operator="equal">
      <formula>0</formula>
    </cfRule>
    <cfRule type="cellIs" dxfId="5" priority="2" operator="greaterThan">
      <formula>0</formula>
    </cfRule>
    <cfRule type="cellIs" dxfId="4" priority="10" operator="lessThan">
      <formula>0</formula>
    </cfRule>
  </conditionalFormatting>
  <conditionalFormatting sqref="F26">
    <cfRule type="cellIs" dxfId="3" priority="16" operator="lessThan">
      <formula>0.8</formula>
    </cfRule>
    <cfRule type="cellIs" dxfId="2" priority="17" operator="between">
      <formula>0.8</formula>
      <formula>0.949</formula>
    </cfRule>
    <cfRule type="cellIs" dxfId="1" priority="18" operator="greaterThan">
      <formula>0.95</formula>
    </cfRule>
    <cfRule type="cellIs" dxfId="0" priority="19" operator="lessThan">
      <formula>0</formula>
    </cfRule>
  </conditionalFormatting>
  <dataValidations count="3">
    <dataValidation type="whole" allowBlank="1" showInputMessage="1" showErrorMessage="1" errorTitle="Number Required" sqref="C18:C24 C11:C16 C6:C8 F6:F8" xr:uid="{00000000-0002-0000-0300-000000000000}">
      <formula1>0</formula1>
      <formula2>10000000</formula2>
    </dataValidation>
    <dataValidation type="custom" operator="greaterThan" allowBlank="1" showInputMessage="1" showErrorMessage="1" errorTitle="LVR Over 98%!" error="Outside of Policy!_x000a__x000a_Max LVR of 95% + 3% for LMI._x000a__x000a_Check you calculations" sqref="F26" xr:uid="{00000000-0002-0000-0300-000001000000}">
      <formula1>(F12+F11+D7+D6+F20)/(C6+C7+C11+C12)</formula1>
    </dataValidation>
    <dataValidation type="custom" allowBlank="1" showInputMessage="1" showErrorMessage="1" sqref="I21" xr:uid="{00000000-0002-0000-0300-000002000000}">
      <formula1>(F12+F11+D7+D6+F20)/(C6+C7+C11+C12)</formula1>
    </dataValidation>
  </dataValidations>
  <hyperlinks>
    <hyperlink ref="B18" r:id="rId1" xr:uid="{00000000-0004-0000-0300-000000000000}"/>
    <hyperlink ref="B24" r:id="rId2" xr:uid="{00000000-0004-0000-0300-000001000000}"/>
  </hyperlinks>
  <pageMargins left="0.70866141732283472" right="0.70866141732283472" top="0.74803149606299213" bottom="0.74803149606299213" header="0.31496062992125984" footer="0.31496062992125984"/>
  <pageSetup paperSize="9" scale="8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K12"/>
  <sheetViews>
    <sheetView showGridLines="0" workbookViewId="0">
      <selection activeCell="D24" sqref="D24"/>
    </sheetView>
  </sheetViews>
  <sheetFormatPr defaultRowHeight="14.45"/>
  <cols>
    <col min="1" max="1" width="3.5703125" customWidth="1"/>
    <col min="2" max="2" width="48.42578125" bestFit="1" customWidth="1"/>
    <col min="3" max="3" width="18.7109375" customWidth="1"/>
    <col min="4" max="4" width="5.5703125" customWidth="1"/>
    <col min="5" max="5" width="3.5703125" customWidth="1"/>
    <col min="11" max="11" width="5.5703125" hidden="1" customWidth="1"/>
  </cols>
  <sheetData>
    <row r="1" spans="1:11" ht="15" thickBot="1"/>
    <row r="2" spans="1:11" ht="39.75" customHeight="1">
      <c r="A2" s="138" t="s">
        <v>56</v>
      </c>
      <c r="B2" s="139"/>
      <c r="C2" s="139"/>
      <c r="D2" s="139"/>
      <c r="E2" s="140"/>
      <c r="F2" s="14"/>
      <c r="K2" s="27"/>
    </row>
    <row r="3" spans="1:11" ht="23.25" customHeight="1">
      <c r="A3" s="15"/>
      <c r="B3" s="28"/>
      <c r="C3" s="12">
        <f ca="1">TODAY()</f>
        <v>45597</v>
      </c>
      <c r="E3" s="16"/>
    </row>
    <row r="4" spans="1:11" ht="12.75" customHeight="1" thickBot="1">
      <c r="A4" s="15"/>
      <c r="E4" s="16"/>
      <c r="K4" t="s">
        <v>28</v>
      </c>
    </row>
    <row r="5" spans="1:11" s="2" customFormat="1" ht="25.9" thickBot="1">
      <c r="A5" s="17"/>
      <c r="B5" s="128" t="s">
        <v>4</v>
      </c>
      <c r="C5" s="141"/>
      <c r="D5" s="6"/>
      <c r="E5" s="18"/>
      <c r="K5" s="2" t="s">
        <v>29</v>
      </c>
    </row>
    <row r="6" spans="1:11" ht="18.75" customHeight="1">
      <c r="A6" s="15"/>
      <c r="B6" s="7" t="s">
        <v>57</v>
      </c>
      <c r="C6" s="29"/>
      <c r="D6" s="8"/>
      <c r="E6" s="19"/>
      <c r="K6" t="s">
        <v>58</v>
      </c>
    </row>
    <row r="7" spans="1:11" ht="18.75" customHeight="1">
      <c r="A7" s="15"/>
      <c r="B7" s="9" t="s">
        <v>59</v>
      </c>
      <c r="C7" s="30"/>
      <c r="D7" s="8"/>
      <c r="E7" s="19"/>
    </row>
    <row r="8" spans="1:11" ht="18.75" customHeight="1">
      <c r="A8" s="15"/>
      <c r="C8" s="5"/>
      <c r="E8" s="16"/>
    </row>
    <row r="9" spans="1:11" s="1" customFormat="1" ht="18.75" customHeight="1">
      <c r="A9" s="20"/>
      <c r="B9" s="10" t="s">
        <v>60</v>
      </c>
      <c r="C9" s="11">
        <f>(C6*0.8)-C7</f>
        <v>0</v>
      </c>
      <c r="E9" s="21"/>
    </row>
    <row r="10" spans="1:11" s="1" customFormat="1" ht="18.75" customHeight="1" thickBot="1">
      <c r="A10" s="22"/>
      <c r="B10" s="23"/>
      <c r="C10" s="24"/>
      <c r="D10" s="25"/>
      <c r="E10" s="26"/>
    </row>
    <row r="11" spans="1:11" ht="18" customHeight="1">
      <c r="E11" s="3"/>
    </row>
    <row r="12" spans="1:11">
      <c r="B12" s="142" t="s">
        <v>61</v>
      </c>
      <c r="C12" s="142"/>
      <c r="D12" s="142"/>
    </row>
  </sheetData>
  <sheetProtection selectLockedCells="1"/>
  <mergeCells count="3">
    <mergeCell ref="A2:E2"/>
    <mergeCell ref="B5:C5"/>
    <mergeCell ref="B12:D12"/>
  </mergeCells>
  <dataValidations count="1">
    <dataValidation type="whole" allowBlank="1" showInputMessage="1" showErrorMessage="1" errorTitle="Number Required" sqref="C6:C7" xr:uid="{00000000-0002-0000-0400-000000000000}">
      <formula1>0</formula1>
      <formula2>10000000</formula2>
    </dataValidation>
  </dataValidations>
  <pageMargins left="0.70866141732283472" right="0.70866141732283472" top="0.74803149606299213" bottom="0.74803149606299213" header="0.31496062992125984" footer="0.31496062992125984"/>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566bd16bad50fcf51303b3d93cb7a46a">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7a518f6e19c0b8391105858540173aa1"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usiness_x0020_Unit xmlns="4a882e92-7048-47ff-aed4-640a6993bfb9">Credit Services</Business_x0020_Unit>
    <lcf76f155ced4ddcb4097134ff3c332f xmlns="4a882e92-7048-47ff-aed4-640a6993bfb9">
      <Terms xmlns="http://schemas.microsoft.com/office/infopath/2007/PartnerControls"/>
    </lcf76f155ced4ddcb4097134ff3c332f>
    <TaxCatchAll xmlns="b517f410-3b25-4960-9412-354a7c27fc5e" xsi:nil="true"/>
    <_Flow_SignoffStatus xmlns="4a882e92-7048-47ff-aed4-640a6993bfb9" xsi:nil="true"/>
  </documentManagement>
</p:properties>
</file>

<file path=customXml/itemProps1.xml><?xml version="1.0" encoding="utf-8"?>
<ds:datastoreItem xmlns:ds="http://schemas.openxmlformats.org/officeDocument/2006/customXml" ds:itemID="{7C517E80-82E8-4DEF-B6D7-F1361FDC72C3}"/>
</file>

<file path=customXml/itemProps2.xml><?xml version="1.0" encoding="utf-8"?>
<ds:datastoreItem xmlns:ds="http://schemas.openxmlformats.org/officeDocument/2006/customXml" ds:itemID="{3FB29569-28D7-4190-9A81-66DAB147C1AC}"/>
</file>

<file path=customXml/itemProps3.xml><?xml version="1.0" encoding="utf-8"?>
<ds:datastoreItem xmlns:ds="http://schemas.openxmlformats.org/officeDocument/2006/customXml" ds:itemID="{E0DFE749-6FF2-4817-9D57-89D6311E9CE9}"/>
</file>

<file path=docProps/app.xml><?xml version="1.0" encoding="utf-8"?>
<Properties xmlns="http://schemas.openxmlformats.org/officeDocument/2006/extended-properties" xmlns:vt="http://schemas.openxmlformats.org/officeDocument/2006/docPropsVTypes">
  <Application>Microsoft Excel Online</Application>
  <Manager/>
  <Company>CFCU</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dpettit</dc:creator>
  <cp:keywords/>
  <dc:description/>
  <cp:lastModifiedBy>Scott Todd</cp:lastModifiedBy>
  <cp:revision/>
  <dcterms:created xsi:type="dcterms:W3CDTF">2012-03-18T01:34:56Z</dcterms:created>
  <dcterms:modified xsi:type="dcterms:W3CDTF">2024-11-01T04:38:24Z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